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2235" yWindow="2235" windowWidth="19950" windowHeight="11760" firstSheet="1" activeTab="1"/>
  </bookViews>
  <sheets>
    <sheet name="Rekapitulácia stavby" sheetId="1" r:id="rId1"/>
    <sheet name="SO 04 - Dažďová vonkajšia..." sheetId="2" r:id="rId2"/>
  </sheets>
  <definedNames>
    <definedName name="_xlnm._FilterDatabase" localSheetId="1" hidden="1">'SO 04 - Dažďová vonkajšia...'!$C$122:$K$193</definedName>
    <definedName name="_xlnm.Print_Titles" localSheetId="0">'Rekapitulácia stavby'!$92:$92</definedName>
    <definedName name="_xlnm.Print_Titles" localSheetId="1">'SO 04 - Dažďová vonkajšia...'!$122:$122</definedName>
    <definedName name="_xlnm.Print_Area" localSheetId="0">'Rekapitulácia stavby'!$D$4:$AO$76,'Rekapitulácia stavby'!$C$82:$AQ$96</definedName>
    <definedName name="_xlnm.Print_Area" localSheetId="1">'SO 04 - Dažďová vonkajšia...'!$C$4:$J$76,'SO 04 - Dažďová vonkajšia...'!$C$82:$J$104,'SO 04 - Dažďová vonkajšia...'!$C$110:$K$193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2"/>
  <c r="J36"/>
  <c r="AY95" i="1"/>
  <c r="J35" i="2"/>
  <c r="AX95" i="1" s="1"/>
  <c r="BI193" i="2"/>
  <c r="BH193"/>
  <c r="BG193"/>
  <c r="BE193"/>
  <c r="T193"/>
  <c r="T192"/>
  <c r="R193"/>
  <c r="R192" s="1"/>
  <c r="P193"/>
  <c r="P192"/>
  <c r="BK193"/>
  <c r="BK192" s="1"/>
  <c r="J192" s="1"/>
  <c r="J103" s="1"/>
  <c r="J193"/>
  <c r="BF193"/>
  <c r="BI191"/>
  <c r="BH191"/>
  <c r="BG191"/>
  <c r="BE191"/>
  <c r="T191"/>
  <c r="R191"/>
  <c r="P191"/>
  <c r="BK191"/>
  <c r="J191"/>
  <c r="BF191"/>
  <c r="BI190"/>
  <c r="BH190"/>
  <c r="BG190"/>
  <c r="BE190"/>
  <c r="T190"/>
  <c r="R190"/>
  <c r="P190"/>
  <c r="BK190"/>
  <c r="J190"/>
  <c r="BF190" s="1"/>
  <c r="BI189"/>
  <c r="BH189"/>
  <c r="BG189"/>
  <c r="BE189"/>
  <c r="T189"/>
  <c r="R189"/>
  <c r="P189"/>
  <c r="BK189"/>
  <c r="J189"/>
  <c r="BF189"/>
  <c r="BI188"/>
  <c r="BH188"/>
  <c r="BG188"/>
  <c r="BE188"/>
  <c r="T188"/>
  <c r="R188"/>
  <c r="P188"/>
  <c r="BK188"/>
  <c r="J188"/>
  <c r="BF188" s="1"/>
  <c r="BI187"/>
  <c r="BH187"/>
  <c r="BG187"/>
  <c r="BE187"/>
  <c r="T187"/>
  <c r="R187"/>
  <c r="P187"/>
  <c r="BK187"/>
  <c r="J187"/>
  <c r="BF187"/>
  <c r="BI186"/>
  <c r="BH186"/>
  <c r="BG186"/>
  <c r="BE186"/>
  <c r="T186"/>
  <c r="T185" s="1"/>
  <c r="R186"/>
  <c r="R185"/>
  <c r="P186"/>
  <c r="P185" s="1"/>
  <c r="BK186"/>
  <c r="J186"/>
  <c r="BF186" s="1"/>
  <c r="BI184"/>
  <c r="BH184"/>
  <c r="BG184"/>
  <c r="BE184"/>
  <c r="T184"/>
  <c r="R184"/>
  <c r="P184"/>
  <c r="BK184"/>
  <c r="J184"/>
  <c r="BF184" s="1"/>
  <c r="BI183"/>
  <c r="BH183"/>
  <c r="BG183"/>
  <c r="BE183"/>
  <c r="T183"/>
  <c r="R183"/>
  <c r="P183"/>
  <c r="BK183"/>
  <c r="J183"/>
  <c r="BF183"/>
  <c r="BI182"/>
  <c r="BH182"/>
  <c r="BG182"/>
  <c r="BE182"/>
  <c r="T182"/>
  <c r="R182"/>
  <c r="P182"/>
  <c r="BK182"/>
  <c r="J182"/>
  <c r="BF182" s="1"/>
  <c r="BI181"/>
  <c r="BH181"/>
  <c r="BG181"/>
  <c r="BE181"/>
  <c r="T181"/>
  <c r="R181"/>
  <c r="P181"/>
  <c r="BK181"/>
  <c r="J181"/>
  <c r="BF181"/>
  <c r="BI180"/>
  <c r="BH180"/>
  <c r="BG180"/>
  <c r="BE180"/>
  <c r="T180"/>
  <c r="R180"/>
  <c r="P180"/>
  <c r="BK180"/>
  <c r="J180"/>
  <c r="BF180" s="1"/>
  <c r="BI179"/>
  <c r="BH179"/>
  <c r="BG179"/>
  <c r="BE179"/>
  <c r="T179"/>
  <c r="R179"/>
  <c r="P179"/>
  <c r="BK179"/>
  <c r="J179"/>
  <c r="BF179"/>
  <c r="BI178"/>
  <c r="BH178"/>
  <c r="BG178"/>
  <c r="BE178"/>
  <c r="T178"/>
  <c r="R178"/>
  <c r="P178"/>
  <c r="BK178"/>
  <c r="J178"/>
  <c r="BF178" s="1"/>
  <c r="BI177"/>
  <c r="BH177"/>
  <c r="BG177"/>
  <c r="BE177"/>
  <c r="T177"/>
  <c r="R177"/>
  <c r="P177"/>
  <c r="BK177"/>
  <c r="J177"/>
  <c r="BF177"/>
  <c r="BI176"/>
  <c r="BH176"/>
  <c r="BG176"/>
  <c r="BE176"/>
  <c r="T176"/>
  <c r="R176"/>
  <c r="P176"/>
  <c r="BK176"/>
  <c r="J176"/>
  <c r="BF176" s="1"/>
  <c r="BI175"/>
  <c r="BH175"/>
  <c r="BG175"/>
  <c r="BE175"/>
  <c r="T175"/>
  <c r="R175"/>
  <c r="P175"/>
  <c r="BK175"/>
  <c r="J175"/>
  <c r="BF175"/>
  <c r="BI174"/>
  <c r="BH174"/>
  <c r="BG174"/>
  <c r="BE174"/>
  <c r="T174"/>
  <c r="R174"/>
  <c r="P174"/>
  <c r="BK174"/>
  <c r="J174"/>
  <c r="BF174" s="1"/>
  <c r="BI173"/>
  <c r="BH173"/>
  <c r="BG173"/>
  <c r="BE173"/>
  <c r="T173"/>
  <c r="R173"/>
  <c r="P173"/>
  <c r="BK173"/>
  <c r="J173"/>
  <c r="BF173"/>
  <c r="BI172"/>
  <c r="BH172"/>
  <c r="BG172"/>
  <c r="BE172"/>
  <c r="T172"/>
  <c r="R172"/>
  <c r="P172"/>
  <c r="BK172"/>
  <c r="J172"/>
  <c r="BF172" s="1"/>
  <c r="BI171"/>
  <c r="BH171"/>
  <c r="BG171"/>
  <c r="BE171"/>
  <c r="T171"/>
  <c r="R171"/>
  <c r="P171"/>
  <c r="BK171"/>
  <c r="J171"/>
  <c r="BF171"/>
  <c r="BI170"/>
  <c r="BH170"/>
  <c r="BG170"/>
  <c r="BE170"/>
  <c r="T170"/>
  <c r="R170"/>
  <c r="P170"/>
  <c r="BK170"/>
  <c r="J170"/>
  <c r="BF170" s="1"/>
  <c r="BI169"/>
  <c r="BH169"/>
  <c r="BG169"/>
  <c r="BE169"/>
  <c r="T169"/>
  <c r="R169"/>
  <c r="P169"/>
  <c r="BK169"/>
  <c r="J169"/>
  <c r="BF169"/>
  <c r="BI168"/>
  <c r="BH168"/>
  <c r="BG168"/>
  <c r="BE168"/>
  <c r="T168"/>
  <c r="R168"/>
  <c r="P168"/>
  <c r="BK168"/>
  <c r="J168"/>
  <c r="BF168" s="1"/>
  <c r="BI167"/>
  <c r="BH167"/>
  <c r="BG167"/>
  <c r="BE167"/>
  <c r="T167"/>
  <c r="R167"/>
  <c r="P167"/>
  <c r="BK167"/>
  <c r="J167"/>
  <c r="BF167"/>
  <c r="BI166"/>
  <c r="BH166"/>
  <c r="BG166"/>
  <c r="BE166"/>
  <c r="T166"/>
  <c r="R166"/>
  <c r="P166"/>
  <c r="BK166"/>
  <c r="J166"/>
  <c r="BF166" s="1"/>
  <c r="BI165"/>
  <c r="BH165"/>
  <c r="BG165"/>
  <c r="BE165"/>
  <c r="T165"/>
  <c r="R165"/>
  <c r="P165"/>
  <c r="BK165"/>
  <c r="J165"/>
  <c r="BF165"/>
  <c r="BI164"/>
  <c r="BH164"/>
  <c r="BG164"/>
  <c r="BE164"/>
  <c r="T164"/>
  <c r="R164"/>
  <c r="P164"/>
  <c r="BK164"/>
  <c r="J164"/>
  <c r="BF164" s="1"/>
  <c r="BI163"/>
  <c r="BH163"/>
  <c r="BG163"/>
  <c r="BE163"/>
  <c r="T163"/>
  <c r="R163"/>
  <c r="P163"/>
  <c r="BK163"/>
  <c r="J163"/>
  <c r="BF163" s="1"/>
  <c r="BI162"/>
  <c r="BH162"/>
  <c r="BG162"/>
  <c r="BE162"/>
  <c r="T162"/>
  <c r="R162"/>
  <c r="P162"/>
  <c r="BK162"/>
  <c r="J162"/>
  <c r="BF162" s="1"/>
  <c r="BI161"/>
  <c r="BH161"/>
  <c r="BG161"/>
  <c r="BE161"/>
  <c r="T161"/>
  <c r="R161"/>
  <c r="P161"/>
  <c r="BK161"/>
  <c r="J161"/>
  <c r="BF161"/>
  <c r="BI160"/>
  <c r="BH160"/>
  <c r="BG160"/>
  <c r="BE160"/>
  <c r="T160"/>
  <c r="R160"/>
  <c r="P160"/>
  <c r="BK160"/>
  <c r="J160"/>
  <c r="BF160" s="1"/>
  <c r="BI159"/>
  <c r="BH159"/>
  <c r="BG159"/>
  <c r="BE159"/>
  <c r="T159"/>
  <c r="R159"/>
  <c r="P159"/>
  <c r="BK159"/>
  <c r="J159"/>
  <c r="BF159" s="1"/>
  <c r="BI158"/>
  <c r="BH158"/>
  <c r="BG158"/>
  <c r="BE158"/>
  <c r="T158"/>
  <c r="R158"/>
  <c r="P158"/>
  <c r="BK158"/>
  <c r="J158"/>
  <c r="BF158" s="1"/>
  <c r="BI157"/>
  <c r="BH157"/>
  <c r="BG157"/>
  <c r="BE157"/>
  <c r="T157"/>
  <c r="R157"/>
  <c r="P157"/>
  <c r="BK157"/>
  <c r="J157"/>
  <c r="BF157"/>
  <c r="BI156"/>
  <c r="BH156"/>
  <c r="BG156"/>
  <c r="BE156"/>
  <c r="T156"/>
  <c r="R156"/>
  <c r="P156"/>
  <c r="BK156"/>
  <c r="J156"/>
  <c r="BF156" s="1"/>
  <c r="BI155"/>
  <c r="BH155"/>
  <c r="BG155"/>
  <c r="BE155"/>
  <c r="T155"/>
  <c r="R155"/>
  <c r="P155"/>
  <c r="BK155"/>
  <c r="J155"/>
  <c r="BF155"/>
  <c r="BI154"/>
  <c r="BH154"/>
  <c r="BG154"/>
  <c r="BE154"/>
  <c r="T154"/>
  <c r="R154"/>
  <c r="P154"/>
  <c r="BK154"/>
  <c r="J154"/>
  <c r="BF154" s="1"/>
  <c r="BI153"/>
  <c r="BH153"/>
  <c r="BG153"/>
  <c r="BE153"/>
  <c r="T153"/>
  <c r="R153"/>
  <c r="P153"/>
  <c r="BK153"/>
  <c r="J153"/>
  <c r="BF153" s="1"/>
  <c r="BI152"/>
  <c r="BH152"/>
  <c r="BG152"/>
  <c r="BE152"/>
  <c r="T152"/>
  <c r="R152"/>
  <c r="P152"/>
  <c r="BK152"/>
  <c r="J152"/>
  <c r="BF152" s="1"/>
  <c r="BI151"/>
  <c r="BH151"/>
  <c r="BG151"/>
  <c r="BE151"/>
  <c r="T151"/>
  <c r="R151"/>
  <c r="R149" s="1"/>
  <c r="P151"/>
  <c r="BK151"/>
  <c r="J151"/>
  <c r="BF151"/>
  <c r="BI150"/>
  <c r="BH150"/>
  <c r="BG150"/>
  <c r="BE150"/>
  <c r="T150"/>
  <c r="T149" s="1"/>
  <c r="R150"/>
  <c r="P150"/>
  <c r="P149" s="1"/>
  <c r="BK150"/>
  <c r="J150"/>
  <c r="BF150" s="1"/>
  <c r="BI148"/>
  <c r="BH148"/>
  <c r="BG148"/>
  <c r="BE148"/>
  <c r="T148"/>
  <c r="T144" s="1"/>
  <c r="R148"/>
  <c r="P148"/>
  <c r="BK148"/>
  <c r="J148"/>
  <c r="BF148" s="1"/>
  <c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P144" s="1"/>
  <c r="BK146"/>
  <c r="J146"/>
  <c r="BF146" s="1"/>
  <c r="BI145"/>
  <c r="BH145"/>
  <c r="BG145"/>
  <c r="BE145"/>
  <c r="T145"/>
  <c r="R145"/>
  <c r="R144" s="1"/>
  <c r="P145"/>
  <c r="BK145"/>
  <c r="J145"/>
  <c r="BF145" s="1"/>
  <c r="BI143"/>
  <c r="BH143"/>
  <c r="BG143"/>
  <c r="BE143"/>
  <c r="T143"/>
  <c r="R143"/>
  <c r="P143"/>
  <c r="P140" s="1"/>
  <c r="BK143"/>
  <c r="J143"/>
  <c r="BF143" s="1"/>
  <c r="BI142"/>
  <c r="BH142"/>
  <c r="BG142"/>
  <c r="BE142"/>
  <c r="T142"/>
  <c r="T140" s="1"/>
  <c r="R142"/>
  <c r="P142"/>
  <c r="BK142"/>
  <c r="J142"/>
  <c r="BF142" s="1"/>
  <c r="BI141"/>
  <c r="BH141"/>
  <c r="BG141"/>
  <c r="BE141"/>
  <c r="T141"/>
  <c r="R141"/>
  <c r="R140" s="1"/>
  <c r="P141"/>
  <c r="BK141"/>
  <c r="J141"/>
  <c r="BF141"/>
  <c r="BI139"/>
  <c r="BH139"/>
  <c r="BG139"/>
  <c r="BE139"/>
  <c r="T139"/>
  <c r="R139"/>
  <c r="P139"/>
  <c r="BK139"/>
  <c r="J139"/>
  <c r="BF139"/>
  <c r="BI138"/>
  <c r="BH138"/>
  <c r="BG138"/>
  <c r="BE138"/>
  <c r="T138"/>
  <c r="R138"/>
  <c r="P138"/>
  <c r="BK138"/>
  <c r="J138"/>
  <c r="BF138" s="1"/>
  <c r="BI137"/>
  <c r="BH137"/>
  <c r="BG137"/>
  <c r="BE137"/>
  <c r="T137"/>
  <c r="R137"/>
  <c r="P137"/>
  <c r="BK137"/>
  <c r="J137"/>
  <c r="BF137"/>
  <c r="BI136"/>
  <c r="BH136"/>
  <c r="BG136"/>
  <c r="BE136"/>
  <c r="T136"/>
  <c r="R136"/>
  <c r="P136"/>
  <c r="BK136"/>
  <c r="J136"/>
  <c r="BF136" s="1"/>
  <c r="BI135"/>
  <c r="BH135"/>
  <c r="BG135"/>
  <c r="BE135"/>
  <c r="T135"/>
  <c r="R135"/>
  <c r="P135"/>
  <c r="BK135"/>
  <c r="J135"/>
  <c r="BF135"/>
  <c r="BI134"/>
  <c r="BH134"/>
  <c r="BG134"/>
  <c r="BE134"/>
  <c r="T134"/>
  <c r="R134"/>
  <c r="P134"/>
  <c r="BK134"/>
  <c r="J134"/>
  <c r="BF134" s="1"/>
  <c r="BI133"/>
  <c r="BH133"/>
  <c r="BG133"/>
  <c r="BE133"/>
  <c r="T133"/>
  <c r="R133"/>
  <c r="P133"/>
  <c r="BK133"/>
  <c r="J133"/>
  <c r="BF133"/>
  <c r="BI132"/>
  <c r="BH132"/>
  <c r="BG132"/>
  <c r="BE132"/>
  <c r="T132"/>
  <c r="R132"/>
  <c r="P132"/>
  <c r="BK132"/>
  <c r="J132"/>
  <c r="BF132" s="1"/>
  <c r="BI131"/>
  <c r="BH131"/>
  <c r="BG131"/>
  <c r="BE131"/>
  <c r="T131"/>
  <c r="R131"/>
  <c r="P131"/>
  <c r="BK131"/>
  <c r="J131"/>
  <c r="BF131"/>
  <c r="BI130"/>
  <c r="BH130"/>
  <c r="BG130"/>
  <c r="BE130"/>
  <c r="T130"/>
  <c r="R130"/>
  <c r="P130"/>
  <c r="BK130"/>
  <c r="J130"/>
  <c r="BF130" s="1"/>
  <c r="BI129"/>
  <c r="BH129"/>
  <c r="BG129"/>
  <c r="BE129"/>
  <c r="T129"/>
  <c r="R129"/>
  <c r="R125" s="1"/>
  <c r="P129"/>
  <c r="P125" s="1"/>
  <c r="BK129"/>
  <c r="J129"/>
  <c r="BF129"/>
  <c r="BI128"/>
  <c r="BH128"/>
  <c r="BG128"/>
  <c r="BE128"/>
  <c r="T128"/>
  <c r="T125" s="1"/>
  <c r="T124" s="1"/>
  <c r="T123" s="1"/>
  <c r="R128"/>
  <c r="P128"/>
  <c r="BK128"/>
  <c r="J128"/>
  <c r="BF128" s="1"/>
  <c r="BI127"/>
  <c r="BH127"/>
  <c r="BG127"/>
  <c r="BE127"/>
  <c r="T127"/>
  <c r="R127"/>
  <c r="P127"/>
  <c r="BK127"/>
  <c r="J127"/>
  <c r="BF127"/>
  <c r="BI126"/>
  <c r="BH126"/>
  <c r="BG126"/>
  <c r="BE126"/>
  <c r="T126"/>
  <c r="R126"/>
  <c r="P126"/>
  <c r="BK126"/>
  <c r="J126"/>
  <c r="BF126"/>
  <c r="F117"/>
  <c r="E115"/>
  <c r="F89"/>
  <c r="E87"/>
  <c r="J24"/>
  <c r="E24"/>
  <c r="J92" s="1"/>
  <c r="J120"/>
  <c r="J23"/>
  <c r="J21"/>
  <c r="E21"/>
  <c r="J20"/>
  <c r="J18"/>
  <c r="E18"/>
  <c r="F120"/>
  <c r="F92"/>
  <c r="J17"/>
  <c r="J15"/>
  <c r="E15"/>
  <c r="J14"/>
  <c r="J89"/>
  <c r="E7"/>
  <c r="E113" s="1"/>
  <c r="E85"/>
  <c r="AS94" i="1"/>
  <c r="L90"/>
  <c r="AM90"/>
  <c r="AM89"/>
  <c r="L89"/>
  <c r="AM87"/>
  <c r="L87"/>
  <c r="L85"/>
  <c r="L84"/>
  <c r="BK185" i="2" l="1"/>
  <c r="J185" s="1"/>
  <c r="J102" s="1"/>
  <c r="BK149"/>
  <c r="J149" s="1"/>
  <c r="J101" s="1"/>
  <c r="BK144"/>
  <c r="J144" s="1"/>
  <c r="J100" s="1"/>
  <c r="BK140"/>
  <c r="J140" s="1"/>
  <c r="J99" s="1"/>
  <c r="J33"/>
  <c r="AV95" i="1" s="1"/>
  <c r="F37" i="2"/>
  <c r="BD95" i="1" s="1"/>
  <c r="BD94" s="1"/>
  <c r="W33" s="1"/>
  <c r="BK125" i="2"/>
  <c r="J125" s="1"/>
  <c r="J98" s="1"/>
  <c r="F35"/>
  <c r="BB95" i="1" s="1"/>
  <c r="BB94" s="1"/>
  <c r="W31" s="1"/>
  <c r="F33" i="2"/>
  <c r="AZ95" i="1" s="1"/>
  <c r="AZ94" s="1"/>
  <c r="W29" s="1"/>
  <c r="F36" i="2"/>
  <c r="BC95" i="1" s="1"/>
  <c r="BC94" s="1"/>
  <c r="AY94" s="1"/>
  <c r="J117" i="2"/>
  <c r="J34"/>
  <c r="AW95" i="1" s="1"/>
  <c r="F34" i="2"/>
  <c r="BA95" i="1" s="1"/>
  <c r="BA94" s="1"/>
  <c r="P124" i="2"/>
  <c r="P123" s="1"/>
  <c r="AU95" i="1" s="1"/>
  <c r="AU94" s="1"/>
  <c r="R124" i="2"/>
  <c r="R123" s="1"/>
  <c r="AT95" i="1" l="1"/>
  <c r="BK124" i="2"/>
  <c r="J124" s="1"/>
  <c r="J97" s="1"/>
  <c r="W32" i="1"/>
  <c r="AX94"/>
  <c r="AV94"/>
  <c r="AK29" s="1"/>
  <c r="W30"/>
  <c r="AW94"/>
  <c r="AK30" s="1"/>
  <c r="BK123" i="2" l="1"/>
  <c r="J123" s="1"/>
  <c r="J30" s="1"/>
  <c r="AT94" i="1"/>
  <c r="J96" i="2" l="1"/>
  <c r="J39"/>
  <c r="AG95" i="1"/>
  <c r="AN95" l="1"/>
  <c r="AG94"/>
  <c r="AN94" l="1"/>
  <c r="AK26"/>
  <c r="AK35" s="1"/>
</calcChain>
</file>

<file path=xl/sharedStrings.xml><?xml version="1.0" encoding="utf-8"?>
<sst xmlns="http://schemas.openxmlformats.org/spreadsheetml/2006/main" count="1117" uniqueCount="318">
  <si>
    <t>Export Komplet</t>
  </si>
  <si>
    <t/>
  </si>
  <si>
    <t>2.0</t>
  </si>
  <si>
    <t>False</t>
  </si>
  <si>
    <t>{203a0411-e70c-4111-8ee7-3027f0545d3a}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</si>
  <si>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</si>
  <si>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</si>
  <si>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</si>
  <si>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</si>
  <si>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</si>
  <si>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</si>
  <si>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2018_12</t>
  </si>
  <si>
    <t>Stavba:</t>
  </si>
  <si>
    <t>Komplexná rekonštrukcia stravovacej prevádzky, kuchyne a práčovne vrátane strechy</t>
  </si>
  <si>
    <t>JKSO:</t>
  </si>
  <si>
    <t>KS:</t>
  </si>
  <si>
    <t>Miesto:</t>
  </si>
  <si>
    <t>Dátum:</t>
  </si>
  <si>
    <t>Objednávateľ:</t>
  </si>
  <si>
    <t>IČO:</t>
  </si>
  <si>
    <t xml:space="preserve"> 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</si>
  <si>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</si>
  <si>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</si>
  <si>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</si>
  <si>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</si>
  <si>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</si>
  <si>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</si>
  <si>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</si>
  <si>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</si>
  <si>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</si>
  <si>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</si>
  <si>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</si>
  <si>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</si>
  <si>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</si>
  <si>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</si>
  <si>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</si>
  <si>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</si>
  <si>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</si>
  <si>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</si>
  <si>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</si>
  <si>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</si>
  <si>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</si>
  <si>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</si>
  <si>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</si>
  <si>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</si>
  <si>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</si>
  <si>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</si>
  <si>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</si>
  <si>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</si>
  <si>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</si>
  <si>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</si>
  <si>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</si>
  <si>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</si>
  <si>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</si>
  <si>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</si>
  <si>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</si>
  <si>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</si>
  <si>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</si>
  <si>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</si>
  <si>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</si>
  <si>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</si>
  <si>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</si>
  <si>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</si>
  <si>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</si>
  <si>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</si>
  <si>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</si>
  <si>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</si>
  <si>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</si>
  <si>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</si>
  <si>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</si>
  <si>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</si>
  <si>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</si>
  <si>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</si>
  <si>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04</t>
  </si>
  <si>
    <t>Dažďová vonkajšia kanalizácia</t>
  </si>
  <si>
    <t>STA</t>
  </si>
  <si>
    <t>1</t>
  </si>
  <si>
    <t>{fb9c7644-9c9d-410d-b7f5-cca000fbd324}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</si>
  <si>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</si>
  <si>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</si>
  <si>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</si>
  <si>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</si>
  <si>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</si>
  <si>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</si>
  <si>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</si>
  <si>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</si>
  <si>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</si>
  <si>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</si>
  <si>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</si>
  <si>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</si>
  <si>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</si>
  <si>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</si>
  <si>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</si>
  <si>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</si>
  <si>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</si>
  <si>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</si>
  <si>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</si>
  <si>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</si>
  <si>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</si>
  <si>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</si>
  <si>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</si>
  <si>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</si>
  <si>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</si>
  <si>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</si>
  <si>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</si>
  <si>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</si>
  <si>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</si>
  <si>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</si>
  <si>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</si>
  <si>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 xml:space="preserve">Odstránenie  krytuv ploche do 200 m2 asfaltového, hr. vrstvy do 50 mm,  -0,09800t   </t>
  </si>
  <si>
    <t>m2</t>
  </si>
  <si>
    <t>4</t>
  </si>
  <si>
    <t>2</t>
  </si>
  <si>
    <t>-282678707</t>
  </si>
  <si>
    <t xml:space="preserve">Odstránenie podkladu v ploche do 200 m2 z betónu prostého, hr. vrstvy do 150 mm,  -0,22500t   </t>
  </si>
  <si>
    <t>517246427</t>
  </si>
  <si>
    <t>3</t>
  </si>
  <si>
    <t>Výkop zapaženej jamy v hornine 3, do 100 m3</t>
  </si>
  <si>
    <t>m3</t>
  </si>
  <si>
    <t>CS CENEKON 2017 02</t>
  </si>
  <si>
    <t>1731732223</t>
  </si>
  <si>
    <t>Výkop ryhy do šírky 600 mm v horn.3 do 100 m3</t>
  </si>
  <si>
    <t>1490436520</t>
  </si>
  <si>
    <t>5</t>
  </si>
  <si>
    <t>Paženie a rozopretie stien rýh pre podzemné vedenie, príložné do 2 m</t>
  </si>
  <si>
    <t>CS CENEKON 2018 02</t>
  </si>
  <si>
    <t>-170193550</t>
  </si>
  <si>
    <t>6</t>
  </si>
  <si>
    <t>Paženie a rozopretie stien rýh pre podzemné vedenie, príložné do 4 m</t>
  </si>
  <si>
    <t>-268210887</t>
  </si>
  <si>
    <t>7</t>
  </si>
  <si>
    <t>Odstránenie paženia rýh pre podzemné vedenie, príložné hĺbky do 2 m</t>
  </si>
  <si>
    <t>1279023055</t>
  </si>
  <si>
    <t>8</t>
  </si>
  <si>
    <t>Odstránenie paženia rýh pre podzemné vedenie, príložné hĺbky do 4 m</t>
  </si>
  <si>
    <t>80692367</t>
  </si>
  <si>
    <t>9</t>
  </si>
  <si>
    <t>Vodorovné premiestnenie výkopku z horniny 1-4 do 20m</t>
  </si>
  <si>
    <t>CS CENEKON 2018 01</t>
  </si>
  <si>
    <t>1420660286</t>
  </si>
  <si>
    <t>10</t>
  </si>
  <si>
    <t>Vodorovné premiestnenie výkopku po spevnenej ceste z horniny tr.1-4, do 100 m3 na vzdialenosť do 3000 m</t>
  </si>
  <si>
    <t>-433101243</t>
  </si>
  <si>
    <t>11</t>
  </si>
  <si>
    <t>Poplatok za skladovanie - zemina a kamenivo (17 05) ostatné</t>
  </si>
  <si>
    <t>t</t>
  </si>
  <si>
    <t>16</t>
  </si>
  <si>
    <t>2058392929</t>
  </si>
  <si>
    <t>12</t>
  </si>
  <si>
    <t>Zásyp sypaninou so zhutnením jám, šachiet, rýh, zárezov alebo okolo objektov do 100 m3</t>
  </si>
  <si>
    <t>CS CENEKON 2016 02</t>
  </si>
  <si>
    <t>306764137</t>
  </si>
  <si>
    <t>13</t>
  </si>
  <si>
    <t>Obsyp potrubia sypaninou z vhodných hornín 1 až 4 s prehodením sypaniny</t>
  </si>
  <si>
    <t>-424440415</t>
  </si>
  <si>
    <t>14</t>
  </si>
  <si>
    <t>M</t>
  </si>
  <si>
    <t>Kamenivo ťažené drobné 0-1 b</t>
  </si>
  <si>
    <t>-937438388</t>
  </si>
  <si>
    <t>Vodorovné konštrukcie</t>
  </si>
  <si>
    <t>15</t>
  </si>
  <si>
    <t>Lôžko pod potrubie, stoky a drobné objekty, v otvorenom výkope z kameniva drobného ťaženého 0-4 mm</t>
  </si>
  <si>
    <t>540738965</t>
  </si>
  <si>
    <t>Lôžko pod potrubie, stoky a drobné objekty, v otvorenom výkope z piesku a štrkopiesku do 63 mm</t>
  </si>
  <si>
    <t>1555024110</t>
  </si>
  <si>
    <t>17</t>
  </si>
  <si>
    <t>Dosky, bloky, sedlá z betónu v otvorenom výkope tr. C 20/25</t>
  </si>
  <si>
    <t>1114544427</t>
  </si>
  <si>
    <t>Komunikácie</t>
  </si>
  <si>
    <t>18</t>
  </si>
  <si>
    <t xml:space="preserve">Podklad zo štrkodrviny s rozprestrením a zhutnením veľ. 0-16mm, hr.po zhutnení 150 mm </t>
  </si>
  <si>
    <t>-827705754</t>
  </si>
  <si>
    <t>19</t>
  </si>
  <si>
    <t xml:space="preserve">Podklad z podkladového betónu PB III tr. C 12/15 hr. 150 mm </t>
  </si>
  <si>
    <t>1674212771</t>
  </si>
  <si>
    <t xml:space="preserve">Liaty asfalt z kameniva ťaženého alebo drveného s rozprestretím jemnozrnný MA 8 O, hr. 30 mm   </t>
  </si>
  <si>
    <t>1910208828</t>
  </si>
  <si>
    <t>21</t>
  </si>
  <si>
    <t xml:space="preserve">Zdrsňovací posyp liateho asfaltu z kameniva 6 kg/m2   </t>
  </si>
  <si>
    <t>1629036127</t>
  </si>
  <si>
    <t>Rúrové vedenie</t>
  </si>
  <si>
    <t>22</t>
  </si>
  <si>
    <t>Ostatné - skúška tesnosti kanalizácie v objektoch dymom do DN 300</t>
  </si>
  <si>
    <t>m</t>
  </si>
  <si>
    <t>2140426553</t>
  </si>
  <si>
    <t>23</t>
  </si>
  <si>
    <t>Prečistenie ležatých zvodov do DN 300</t>
  </si>
  <si>
    <t>CS CENEKON 2017 01</t>
  </si>
  <si>
    <t>-1603452998</t>
  </si>
  <si>
    <t>24</t>
  </si>
  <si>
    <t>Montáž kanalizačného PVC-U potrubia hladkého viacvrstvového DN 125</t>
  </si>
  <si>
    <t>-1740307264</t>
  </si>
  <si>
    <t>25</t>
  </si>
  <si>
    <t>ks</t>
  </si>
  <si>
    <t>1760303144</t>
  </si>
  <si>
    <t>26</t>
  </si>
  <si>
    <t>Montáž kanalizačného PVC-U potrubia hladkého viacvrstvového DN 160</t>
  </si>
  <si>
    <t>1935193905</t>
  </si>
  <si>
    <t>27</t>
  </si>
  <si>
    <t>1848699087</t>
  </si>
  <si>
    <t>28</t>
  </si>
  <si>
    <t>Monitoring potrubia kamerovým systémom do DN 200 mm</t>
  </si>
  <si>
    <t>-2062700919</t>
  </si>
  <si>
    <t>29</t>
  </si>
  <si>
    <t>Monitoring kanalizačnej šachty kamerovým systémom od DN 900 do 1000 mm</t>
  </si>
  <si>
    <t>-188828105</t>
  </si>
  <si>
    <t>30</t>
  </si>
  <si>
    <t>Montáž PP revíznej kanalizačnej šachty priemeru 425 do výšky šachty 2 m s roznášacím prstencom a poklopom</t>
  </si>
  <si>
    <t>-757479848</t>
  </si>
  <si>
    <t>31</t>
  </si>
  <si>
    <t>-1925515203</t>
  </si>
  <si>
    <t>32</t>
  </si>
  <si>
    <t>-678507309</t>
  </si>
  <si>
    <t>33</t>
  </si>
  <si>
    <t>-1417758518</t>
  </si>
  <si>
    <t>34</t>
  </si>
  <si>
    <t>1896438804</t>
  </si>
  <si>
    <t>35</t>
  </si>
  <si>
    <t>-1836029610</t>
  </si>
  <si>
    <t>36</t>
  </si>
  <si>
    <t>-1278704315</t>
  </si>
  <si>
    <t>37</t>
  </si>
  <si>
    <t>Montáž plastovej revíznej kanalizačnej šachty 1000 PP, výška šachty 3 m, s roznášacím prstencom a poklopom</t>
  </si>
  <si>
    <t>-342516572</t>
  </si>
  <si>
    <t>38</t>
  </si>
  <si>
    <t>-1317263973</t>
  </si>
  <si>
    <t>39</t>
  </si>
  <si>
    <t>1548721780</t>
  </si>
  <si>
    <t>40</t>
  </si>
  <si>
    <t>-367800010</t>
  </si>
  <si>
    <t>41</t>
  </si>
  <si>
    <t>1603711550</t>
  </si>
  <si>
    <t>42</t>
  </si>
  <si>
    <t>-2092794213</t>
  </si>
  <si>
    <t>43</t>
  </si>
  <si>
    <t>1347808598</t>
  </si>
  <si>
    <t>44</t>
  </si>
  <si>
    <t>-2045105803</t>
  </si>
  <si>
    <t>45</t>
  </si>
  <si>
    <t>1756871183</t>
  </si>
  <si>
    <t>46</t>
  </si>
  <si>
    <t>5935893</t>
  </si>
  <si>
    <t>47</t>
  </si>
  <si>
    <t>Zriadenie kanalizačného vpustu uličného z betónových dielcov typ UV-50, UVB-50</t>
  </si>
  <si>
    <t>156785431</t>
  </si>
  <si>
    <t>48</t>
  </si>
  <si>
    <t>Uličný vpust betónový TBV 12-50, rozmer 500x500x50 mm</t>
  </si>
  <si>
    <t>1646768409</t>
  </si>
  <si>
    <t>49</t>
  </si>
  <si>
    <t>UV vyrovnávací prstenec pod mrežu 500x500</t>
  </si>
  <si>
    <t>-1365678519</t>
  </si>
  <si>
    <t>50</t>
  </si>
  <si>
    <t>UV stredný diel 450/570</t>
  </si>
  <si>
    <t>-703615249</t>
  </si>
  <si>
    <t>51</t>
  </si>
  <si>
    <t>UV stredný diel s odtokom DN200</t>
  </si>
  <si>
    <t>-1904934775</t>
  </si>
  <si>
    <t>52</t>
  </si>
  <si>
    <t>UV kalový kôš nízky</t>
  </si>
  <si>
    <t>-2115197160</t>
  </si>
  <si>
    <t>53</t>
  </si>
  <si>
    <t>Uličná vtoková mreža liatinová podbetónovaná</t>
  </si>
  <si>
    <t>506092968</t>
  </si>
  <si>
    <t>54</t>
  </si>
  <si>
    <t>Osadenie poklopu liatinového a oceľového vrátane rámu hmotn. do 50 kg</t>
  </si>
  <si>
    <t>-1852307821</t>
  </si>
  <si>
    <t>55</t>
  </si>
  <si>
    <t>Vyhľadávací vodič na potrubí PVC DN nad 150 mm</t>
  </si>
  <si>
    <t>754809531</t>
  </si>
  <si>
    <t>56</t>
  </si>
  <si>
    <t>Označenie kanalizačného potrubia hnedou výstražnou fóliou</t>
  </si>
  <si>
    <t>1383025087</t>
  </si>
  <si>
    <t>Ostatné konštrukcie a práce-búranie</t>
  </si>
  <si>
    <t>57</t>
  </si>
  <si>
    <t xml:space="preserve">Rezanie existujúceho asfaltového krytu alebo podkladu hĺbky nad 100 do 150 mm  </t>
  </si>
  <si>
    <t>-77855527</t>
  </si>
  <si>
    <t>58</t>
  </si>
  <si>
    <t>Odvoz sutiny a vybúraných hmôt na skládku do 1 km</t>
  </si>
  <si>
    <t>456322519</t>
  </si>
  <si>
    <t>59</t>
  </si>
  <si>
    <t>Odvoz sutiny a vybúraných hmôt na skládku za každý ďalší 1 km</t>
  </si>
  <si>
    <t>-1886748616</t>
  </si>
  <si>
    <t>60</t>
  </si>
  <si>
    <t>Nakladanie na dopravné prostriedky pre vodorovnú dopravu sutiny</t>
  </si>
  <si>
    <t>489329115</t>
  </si>
  <si>
    <t>61</t>
  </si>
  <si>
    <t>Poplatok za skladovanie - bitúmenové zmesi, uholný decht, dechtové výrobky (17 03 ), ostatné</t>
  </si>
  <si>
    <t>231162092</t>
  </si>
  <si>
    <t>62</t>
  </si>
  <si>
    <t xml:space="preserve">Poplatok za skladovanie - iné odpady zo stavieb a demolácií (17 09), ostatné </t>
  </si>
  <si>
    <t>-845058769</t>
  </si>
  <si>
    <t>99</t>
  </si>
  <si>
    <t>Presun hmôt HSV</t>
  </si>
  <si>
    <t>63</t>
  </si>
  <si>
    <t>Presun hmôt pre kanalizácie hĺbené murované vrátane drobných objektov v otvorenom výkope</t>
  </si>
  <si>
    <t>1742777279</t>
  </si>
  <si>
    <t>Myjava, Staromyjavská 59</t>
  </si>
  <si>
    <t>Ing. R. Rosina</t>
  </si>
  <si>
    <t>NsP Myjava</t>
  </si>
  <si>
    <t>SO4 Dažďová vonkajšia kanalizácia</t>
  </si>
  <si>
    <t>Ing. Rosina</t>
  </si>
  <si>
    <t>Rúra kanalizačná PVC-U gravitačná, hladká SN4 - KG, ML - viacvrstvová, DN 125, dĺ. 5 m</t>
  </si>
  <si>
    <t>Rúra kanalizačná PVC-U gravitačná, hladká SN8 - KG, ML - viacvrstvová, DN 160, dĺ. 5 m</t>
  </si>
  <si>
    <t>Šachtové dno s prítokom DN 160-T, ku kanalizačnej revíznej šachte 425, PP</t>
  </si>
  <si>
    <t>Šachtové dno zberné DN 160, ku kanalizačnej revíznej šachte 425, PP</t>
  </si>
  <si>
    <t>Vlnovcová šachtová rúra kanalizačná 425, dĺžka 2 m, PP</t>
  </si>
  <si>
    <t>Teleskopická rúra s tesnením, ku kanalizačnej revíznej šachte 425, dĺžka 375 mm, PVC-U</t>
  </si>
  <si>
    <t>Gumové tesnenie šachtovej rúry 425 ku kanalizačnej revíznej šachte 425</t>
  </si>
  <si>
    <t>Poklop liatinový štvorcový B125 na teleskopickú rúru DN 425</t>
  </si>
  <si>
    <t>Vlnovcová šachtová rúra kanalizačná 1000, dĺžka 1,2 m, PP</t>
  </si>
  <si>
    <t>Rebrík - so 6 nášľapnými stupňami L=1,63m ku kanalizačnej revíznej šachte 1000 NG, materiál: sklolaminát</t>
  </si>
  <si>
    <t>Set príslušenstva k rebríku (obruč + 2 úchyty) ku kanalizačnej revíznej šachte 1000 NG</t>
  </si>
  <si>
    <t>Prechodový konus 600/1000 mm ku kanalizačnej revíznej šachte 1000 NG, materiál: PP</t>
  </si>
  <si>
    <t>Šachtové dno prietočné DN 160x0° s výkyvom, ku kanalizačnej revíznej šachte 1000 NG, pre hladké potrubia KG, PP</t>
  </si>
  <si>
    <t>Šachtové dno zberné DN 160-Y s výkyvom, ku kanalizačnej revíznej šachte 1000 NG, pre hladké potrubia KG, PP</t>
  </si>
  <si>
    <t>Gumové tesnenie šachtovej rúry 1000 ku kanalizačnej revíznej šachte 1000</t>
  </si>
  <si>
    <t>Betónový roznášací prstenec 1100/680/150 ku kanalizačnej šachte 600/1000 NG</t>
  </si>
  <si>
    <t>Liatinový poklop D600 A15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</si>
</sst>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 CE"/>
      <family val="2"/>
      <charset val="238"/>
    </font>
    <font>
      <sz val="10"/>
      <name val="Arial CE"/>
      <family val="2"/>
    </font>
    <font>
      <b/>
      <sz val="11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0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167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167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32" fillId="0" borderId="0" xfId="0" applyFont="1"/>
    <xf numFmtId="0" fontId="33" fillId="0" borderId="0" xfId="0" applyFont="1"/>
    <xf numFmtId="0" fontId="33" fillId="0" borderId="0" xfId="0" applyFont="1" applyAlignment="1">
      <alignment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7" fillId="0" borderId="16" xfId="0" applyFont="1" applyBorder="1" applyAlignment="1" applyProtection="1">
      <alignment horizontal="left" vertical="center" wrapText="1"/>
      <protection locked="0"/>
    </xf>
    <xf numFmtId="0" fontId="17" fillId="0" borderId="17" xfId="0" applyFont="1" applyBorder="1" applyAlignment="1" applyProtection="1">
      <alignment horizontal="left" vertical="center" wrapText="1"/>
      <protection locked="0"/>
    </xf>
    <xf numFmtId="0" fontId="17" fillId="0" borderId="18" xfId="0" applyFont="1" applyBorder="1" applyAlignment="1" applyProtection="1">
      <alignment horizontal="left" vertical="center" wrapText="1"/>
      <protection locked="0"/>
    </xf>
    <xf numFmtId="0" fontId="29" fillId="0" borderId="16" xfId="0" applyFont="1" applyBorder="1" applyAlignment="1" applyProtection="1">
      <alignment horizontal="left" vertical="center" wrapText="1"/>
      <protection locked="0"/>
    </xf>
    <xf numFmtId="0" fontId="29" fillId="0" borderId="17" xfId="0" applyFont="1" applyBorder="1" applyAlignment="1" applyProtection="1">
      <alignment horizontal="left" vertical="center" wrapText="1"/>
      <protection locked="0"/>
    </xf>
    <xf numFmtId="0" fontId="29" fillId="0" borderId="18" xfId="0" applyFont="1" applyBorder="1" applyAlignment="1" applyProtection="1">
      <alignment horizontal="left" vertical="center" wrapText="1"/>
      <protection locked="0"/>
    </xf>
    <xf numFmtId="0" fontId="17" fillId="4" borderId="17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opLeftCell="A79" workbookViewId="0">
      <selection activeCell="AR13" sqref="AR13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64" t="s">
        <v>5</v>
      </c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6</v>
      </c>
    </row>
    <row r="5" spans="1:74" ht="12" customHeight="1">
      <c r="B5" s="16"/>
      <c r="D5" s="19" t="s">
        <v>10</v>
      </c>
      <c r="K5" s="161" t="s">
        <v>11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R5" s="16"/>
      <c r="BS5" s="13" t="s">
        <v>6</v>
      </c>
    </row>
    <row r="6" spans="1:74" ht="36.950000000000003" customHeight="1">
      <c r="B6" s="16"/>
      <c r="D6" s="21" t="s">
        <v>12</v>
      </c>
      <c r="K6" s="163" t="s">
        <v>13</v>
      </c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R6" s="16"/>
      <c r="BS6" s="13" t="s">
        <v>6</v>
      </c>
    </row>
    <row r="7" spans="1:74" ht="12" customHeight="1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16</v>
      </c>
      <c r="K8" s="20" t="s">
        <v>296</v>
      </c>
      <c r="AK8" s="22" t="s">
        <v>17</v>
      </c>
      <c r="AN8" s="152">
        <v>43593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18</v>
      </c>
      <c r="K10" s="148" t="s">
        <v>298</v>
      </c>
      <c r="AK10" s="22" t="s">
        <v>19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20</v>
      </c>
      <c r="AK11" s="22" t="s">
        <v>21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22</v>
      </c>
      <c r="AK13" s="22" t="s">
        <v>19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20</v>
      </c>
      <c r="AK14" s="22" t="s">
        <v>21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23</v>
      </c>
      <c r="K16" s="147" t="s">
        <v>297</v>
      </c>
      <c r="AK16" s="22" t="s">
        <v>19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20</v>
      </c>
      <c r="AK17" s="22" t="s">
        <v>21</v>
      </c>
      <c r="AN17" s="20" t="s">
        <v>1</v>
      </c>
      <c r="AR17" s="16"/>
      <c r="BS17" s="13" t="s">
        <v>24</v>
      </c>
    </row>
    <row r="18" spans="2:71" ht="6.95" customHeight="1">
      <c r="B18" s="16"/>
      <c r="AR18" s="16"/>
      <c r="BS18" s="13" t="s">
        <v>25</v>
      </c>
    </row>
    <row r="19" spans="2:71" ht="12" customHeight="1">
      <c r="B19" s="16"/>
      <c r="D19" s="22" t="s">
        <v>26</v>
      </c>
      <c r="AK19" s="22" t="s">
        <v>19</v>
      </c>
      <c r="AN19" s="20" t="s">
        <v>1</v>
      </c>
      <c r="AR19" s="16"/>
      <c r="BS19" s="13" t="s">
        <v>25</v>
      </c>
    </row>
    <row r="20" spans="2:71" ht="18.399999999999999" customHeight="1">
      <c r="B20" s="16"/>
      <c r="E20" s="20" t="s">
        <v>20</v>
      </c>
      <c r="AK20" s="22" t="s">
        <v>21</v>
      </c>
      <c r="AN20" s="20" t="s">
        <v>1</v>
      </c>
      <c r="AR20" s="16"/>
      <c r="BS20" s="13" t="s">
        <v>24</v>
      </c>
    </row>
    <row r="21" spans="2:71" ht="6.95" customHeight="1">
      <c r="B21" s="16"/>
      <c r="AR21" s="16"/>
    </row>
    <row r="22" spans="2:71" ht="12" customHeight="1">
      <c r="B22" s="16"/>
      <c r="D22" s="22" t="s">
        <v>27</v>
      </c>
      <c r="AR22" s="16"/>
    </row>
    <row r="23" spans="2:71" ht="16.5" customHeight="1">
      <c r="B23" s="16"/>
      <c r="E23" s="165" t="s">
        <v>1</v>
      </c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5"/>
      <c r="AE23" s="165"/>
      <c r="AF23" s="165"/>
      <c r="AG23" s="165"/>
      <c r="AH23" s="165"/>
      <c r="AI23" s="165"/>
      <c r="AJ23" s="165"/>
      <c r="AK23" s="165"/>
      <c r="AL23" s="165"/>
      <c r="AM23" s="165"/>
      <c r="AN23" s="165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28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66">
        <f>ROUND(AG94,2)</f>
        <v>0</v>
      </c>
      <c r="AL26" s="167"/>
      <c r="AM26" s="167"/>
      <c r="AN26" s="167"/>
      <c r="AO26" s="167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60" t="s">
        <v>29</v>
      </c>
      <c r="M28" s="160"/>
      <c r="N28" s="160"/>
      <c r="O28" s="160"/>
      <c r="P28" s="160"/>
      <c r="W28" s="160" t="s">
        <v>30</v>
      </c>
      <c r="X28" s="160"/>
      <c r="Y28" s="160"/>
      <c r="Z28" s="160"/>
      <c r="AA28" s="160"/>
      <c r="AB28" s="160"/>
      <c r="AC28" s="160"/>
      <c r="AD28" s="160"/>
      <c r="AE28" s="160"/>
      <c r="AK28" s="160" t="s">
        <v>31</v>
      </c>
      <c r="AL28" s="160"/>
      <c r="AM28" s="160"/>
      <c r="AN28" s="160"/>
      <c r="AO28" s="160"/>
      <c r="AR28" s="25"/>
    </row>
    <row r="29" spans="2:71" s="2" customFormat="1" ht="14.45" customHeight="1">
      <c r="B29" s="29"/>
      <c r="D29" s="22" t="s">
        <v>32</v>
      </c>
      <c r="F29" s="22" t="s">
        <v>33</v>
      </c>
      <c r="L29" s="159">
        <v>0.2</v>
      </c>
      <c r="M29" s="158"/>
      <c r="N29" s="158"/>
      <c r="O29" s="158"/>
      <c r="P29" s="158"/>
      <c r="W29" s="157">
        <f>ROUND(AZ94, 2)</f>
        <v>0</v>
      </c>
      <c r="X29" s="158"/>
      <c r="Y29" s="158"/>
      <c r="Z29" s="158"/>
      <c r="AA29" s="158"/>
      <c r="AB29" s="158"/>
      <c r="AC29" s="158"/>
      <c r="AD29" s="158"/>
      <c r="AE29" s="158"/>
      <c r="AK29" s="157">
        <f>ROUND(AV94, 2)</f>
        <v>0</v>
      </c>
      <c r="AL29" s="158"/>
      <c r="AM29" s="158"/>
      <c r="AN29" s="158"/>
      <c r="AO29" s="158"/>
      <c r="AR29" s="29"/>
    </row>
    <row r="30" spans="2:71" s="2" customFormat="1" ht="14.45" customHeight="1">
      <c r="B30" s="29"/>
      <c r="F30" s="22" t="s">
        <v>34</v>
      </c>
      <c r="L30" s="159">
        <v>0.2</v>
      </c>
      <c r="M30" s="158"/>
      <c r="N30" s="158"/>
      <c r="O30" s="158"/>
      <c r="P30" s="158"/>
      <c r="W30" s="157">
        <f>ROUND(BA94, 2)</f>
        <v>0</v>
      </c>
      <c r="X30" s="158"/>
      <c r="Y30" s="158"/>
      <c r="Z30" s="158"/>
      <c r="AA30" s="158"/>
      <c r="AB30" s="158"/>
      <c r="AC30" s="158"/>
      <c r="AD30" s="158"/>
      <c r="AE30" s="158"/>
      <c r="AK30" s="157">
        <f>ROUND(AW94, 2)</f>
        <v>0</v>
      </c>
      <c r="AL30" s="158"/>
      <c r="AM30" s="158"/>
      <c r="AN30" s="158"/>
      <c r="AO30" s="158"/>
      <c r="AR30" s="29"/>
    </row>
    <row r="31" spans="2:71" s="2" customFormat="1" ht="14.45" hidden="1" customHeight="1">
      <c r="B31" s="29"/>
      <c r="F31" s="22" t="s">
        <v>35</v>
      </c>
      <c r="L31" s="159">
        <v>0.2</v>
      </c>
      <c r="M31" s="158"/>
      <c r="N31" s="158"/>
      <c r="O31" s="158"/>
      <c r="P31" s="158"/>
      <c r="W31" s="157">
        <f>ROUND(BB94, 2)</f>
        <v>0</v>
      </c>
      <c r="X31" s="158"/>
      <c r="Y31" s="158"/>
      <c r="Z31" s="158"/>
      <c r="AA31" s="158"/>
      <c r="AB31" s="158"/>
      <c r="AC31" s="158"/>
      <c r="AD31" s="158"/>
      <c r="AE31" s="158"/>
      <c r="AK31" s="157">
        <v>0</v>
      </c>
      <c r="AL31" s="158"/>
      <c r="AM31" s="158"/>
      <c r="AN31" s="158"/>
      <c r="AO31" s="158"/>
      <c r="AR31" s="29"/>
    </row>
    <row r="32" spans="2:71" s="2" customFormat="1" ht="14.45" hidden="1" customHeight="1">
      <c r="B32" s="29"/>
      <c r="F32" s="22" t="s">
        <v>36</v>
      </c>
      <c r="L32" s="159">
        <v>0.2</v>
      </c>
      <c r="M32" s="158"/>
      <c r="N32" s="158"/>
      <c r="O32" s="158"/>
      <c r="P32" s="158"/>
      <c r="W32" s="157">
        <f>ROUND(BC94, 2)</f>
        <v>0</v>
      </c>
      <c r="X32" s="158"/>
      <c r="Y32" s="158"/>
      <c r="Z32" s="158"/>
      <c r="AA32" s="158"/>
      <c r="AB32" s="158"/>
      <c r="AC32" s="158"/>
      <c r="AD32" s="158"/>
      <c r="AE32" s="158"/>
      <c r="AK32" s="157">
        <v>0</v>
      </c>
      <c r="AL32" s="158"/>
      <c r="AM32" s="158"/>
      <c r="AN32" s="158"/>
      <c r="AO32" s="158"/>
      <c r="AR32" s="29"/>
    </row>
    <row r="33" spans="2:44" s="2" customFormat="1" ht="14.45" hidden="1" customHeight="1">
      <c r="B33" s="29"/>
      <c r="F33" s="22" t="s">
        <v>37</v>
      </c>
      <c r="L33" s="159">
        <v>0</v>
      </c>
      <c r="M33" s="158"/>
      <c r="N33" s="158"/>
      <c r="O33" s="158"/>
      <c r="P33" s="158"/>
      <c r="W33" s="157">
        <f>ROUND(BD94, 2)</f>
        <v>0</v>
      </c>
      <c r="X33" s="158"/>
      <c r="Y33" s="158"/>
      <c r="Z33" s="158"/>
      <c r="AA33" s="158"/>
      <c r="AB33" s="158"/>
      <c r="AC33" s="158"/>
      <c r="AD33" s="158"/>
      <c r="AE33" s="158"/>
      <c r="AK33" s="157">
        <v>0</v>
      </c>
      <c r="AL33" s="158"/>
      <c r="AM33" s="158"/>
      <c r="AN33" s="158"/>
      <c r="AO33" s="158"/>
      <c r="AR33" s="29"/>
    </row>
    <row r="34" spans="2:44" s="1" customFormat="1" ht="6.95" customHeight="1">
      <c r="B34" s="25"/>
      <c r="AR34" s="25"/>
    </row>
    <row r="35" spans="2:44" s="1" customFormat="1" ht="25.9" customHeight="1">
      <c r="B35" s="25"/>
      <c r="C35" s="30"/>
      <c r="D35" s="31" t="s">
        <v>38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39</v>
      </c>
      <c r="U35" s="32"/>
      <c r="V35" s="32"/>
      <c r="W35" s="32"/>
      <c r="X35" s="153" t="s">
        <v>40</v>
      </c>
      <c r="Y35" s="154"/>
      <c r="Z35" s="154"/>
      <c r="AA35" s="154"/>
      <c r="AB35" s="154"/>
      <c r="AC35" s="32"/>
      <c r="AD35" s="32"/>
      <c r="AE35" s="32"/>
      <c r="AF35" s="32"/>
      <c r="AG35" s="32"/>
      <c r="AH35" s="32"/>
      <c r="AI35" s="32"/>
      <c r="AJ35" s="32"/>
      <c r="AK35" s="155">
        <f>SUM(AK26:AK33)</f>
        <v>0</v>
      </c>
      <c r="AL35" s="154"/>
      <c r="AM35" s="154"/>
      <c r="AN35" s="154"/>
      <c r="AO35" s="156"/>
      <c r="AP35" s="30"/>
      <c r="AQ35" s="30"/>
      <c r="AR35" s="25"/>
    </row>
    <row r="36" spans="2:44" s="1" customFormat="1" ht="6.95" customHeight="1">
      <c r="B36" s="25"/>
      <c r="AR36" s="25"/>
    </row>
    <row r="37" spans="2:44" s="1" customFormat="1" ht="14.45" customHeight="1">
      <c r="B37" s="25"/>
      <c r="AR37" s="25"/>
    </row>
    <row r="38" spans="2:44" ht="14.45" customHeight="1">
      <c r="B38" s="16"/>
      <c r="AR38" s="16"/>
    </row>
    <row r="39" spans="2:44" ht="14.45" customHeight="1">
      <c r="B39" s="16"/>
      <c r="AR39" s="16"/>
    </row>
    <row r="40" spans="2:44" ht="14.45" customHeight="1">
      <c r="B40" s="16"/>
      <c r="AR40" s="16"/>
    </row>
    <row r="41" spans="2:44" ht="14.45" customHeight="1">
      <c r="B41" s="16"/>
      <c r="AR41" s="16"/>
    </row>
    <row r="42" spans="2:44" ht="14.45" customHeight="1">
      <c r="B42" s="16"/>
      <c r="AR42" s="16"/>
    </row>
    <row r="43" spans="2:44" ht="14.45" customHeight="1">
      <c r="B43" s="16"/>
      <c r="AR43" s="16"/>
    </row>
    <row r="44" spans="2:44" ht="14.45" customHeight="1">
      <c r="B44" s="16"/>
      <c r="AR44" s="16"/>
    </row>
    <row r="45" spans="2:44" ht="14.45" customHeight="1">
      <c r="B45" s="16"/>
      <c r="AR45" s="16"/>
    </row>
    <row r="46" spans="2:44" ht="14.45" customHeight="1">
      <c r="B46" s="16"/>
      <c r="AR46" s="16"/>
    </row>
    <row r="47" spans="2:44" ht="14.45" customHeight="1">
      <c r="B47" s="16"/>
      <c r="AR47" s="16"/>
    </row>
    <row r="48" spans="2:44" ht="14.45" customHeight="1">
      <c r="B48" s="16"/>
      <c r="AR48" s="16"/>
    </row>
    <row r="49" spans="2:44" s="1" customFormat="1" ht="14.45" customHeight="1">
      <c r="B49" s="25"/>
      <c r="D49" s="34" t="s">
        <v>41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42</v>
      </c>
      <c r="AI49" s="35"/>
      <c r="AJ49" s="35"/>
      <c r="AK49" s="35"/>
      <c r="AL49" s="35"/>
      <c r="AM49" s="35"/>
      <c r="AN49" s="35"/>
      <c r="AO49" s="35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6" t="s">
        <v>43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44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43</v>
      </c>
      <c r="AI60" s="27"/>
      <c r="AJ60" s="27"/>
      <c r="AK60" s="27"/>
      <c r="AL60" s="27"/>
      <c r="AM60" s="36" t="s">
        <v>44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4" t="s">
        <v>45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46</v>
      </c>
      <c r="AI64" s="35"/>
      <c r="AJ64" s="35"/>
      <c r="AK64" s="35"/>
      <c r="AL64" s="35"/>
      <c r="AM64" s="35"/>
      <c r="AN64" s="35"/>
      <c r="AO64" s="35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6" t="s">
        <v>43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44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43</v>
      </c>
      <c r="AI75" s="27"/>
      <c r="AJ75" s="27"/>
      <c r="AK75" s="27"/>
      <c r="AL75" s="27"/>
      <c r="AM75" s="36" t="s">
        <v>44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4.95" customHeight="1">
      <c r="B82" s="25"/>
      <c r="C82" s="17" t="s">
        <v>47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1"/>
      <c r="C84" s="22" t="s">
        <v>10</v>
      </c>
      <c r="L84" s="3" t="str">
        <f>K5</f>
        <v>2018_12</v>
      </c>
      <c r="AR84" s="41"/>
    </row>
    <row r="85" spans="1:91" s="4" customFormat="1" ht="36.950000000000003" customHeight="1">
      <c r="B85" s="42"/>
      <c r="C85" s="43" t="s">
        <v>12</v>
      </c>
      <c r="L85" s="178" t="str">
        <f>K6</f>
        <v>Komplexná rekonštrukcia stravovacej prevádzky, kuchyne a práčovne vrátane strechy</v>
      </c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179"/>
      <c r="AK85" s="179"/>
      <c r="AL85" s="179"/>
      <c r="AM85" s="179"/>
      <c r="AN85" s="179"/>
      <c r="AO85" s="179"/>
      <c r="AR85" s="42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16</v>
      </c>
      <c r="L87" s="44" t="str">
        <f>IF(K8="","",K8)</f>
        <v>Myjava, Staromyjavská 59</v>
      </c>
      <c r="AI87" s="22" t="s">
        <v>17</v>
      </c>
      <c r="AM87" s="180">
        <f>IF(AN8= "","",AN8)</f>
        <v>43593</v>
      </c>
      <c r="AN87" s="180"/>
      <c r="AR87" s="25"/>
    </row>
    <row r="88" spans="1:91" s="1" customFormat="1" ht="6.95" customHeight="1">
      <c r="B88" s="25"/>
      <c r="AR88" s="25"/>
    </row>
    <row r="89" spans="1:91" s="1" customFormat="1" ht="15.2" customHeight="1">
      <c r="B89" s="25"/>
      <c r="C89" s="22" t="s">
        <v>18</v>
      </c>
      <c r="L89" s="3" t="str">
        <f>IF(E11= "","",E11)</f>
        <v/>
      </c>
      <c r="AI89" s="22" t="s">
        <v>23</v>
      </c>
      <c r="AM89" s="181" t="str">
        <f>IF(E17="","",E17)</f>
        <v/>
      </c>
      <c r="AN89" s="182"/>
      <c r="AO89" s="182"/>
      <c r="AP89" s="182"/>
      <c r="AR89" s="25"/>
      <c r="AS89" s="183" t="s">
        <v>48</v>
      </c>
      <c r="AT89" s="184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15.2" customHeight="1">
      <c r="B90" s="25"/>
      <c r="C90" s="22" t="s">
        <v>22</v>
      </c>
      <c r="L90" s="3" t="str">
        <f>IF(E14="","",E14)</f>
        <v/>
      </c>
      <c r="AI90" s="22" t="s">
        <v>26</v>
      </c>
      <c r="AM90" s="181" t="str">
        <f>IF(E20="","",E20)</f>
        <v/>
      </c>
      <c r="AN90" s="182"/>
      <c r="AO90" s="182"/>
      <c r="AP90" s="182"/>
      <c r="AR90" s="25"/>
      <c r="AS90" s="185"/>
      <c r="AT90" s="186"/>
      <c r="AU90" s="48"/>
      <c r="AV90" s="48"/>
      <c r="AW90" s="48"/>
      <c r="AX90" s="48"/>
      <c r="AY90" s="48"/>
      <c r="AZ90" s="48"/>
      <c r="BA90" s="48"/>
      <c r="BB90" s="48"/>
      <c r="BC90" s="48"/>
      <c r="BD90" s="49"/>
    </row>
    <row r="91" spans="1:91" s="1" customFormat="1" ht="10.9" customHeight="1">
      <c r="B91" s="25"/>
      <c r="AR91" s="25"/>
      <c r="AS91" s="185"/>
      <c r="AT91" s="186"/>
      <c r="AU91" s="48"/>
      <c r="AV91" s="48"/>
      <c r="AW91" s="48"/>
      <c r="AX91" s="48"/>
      <c r="AY91" s="48"/>
      <c r="AZ91" s="48"/>
      <c r="BA91" s="48"/>
      <c r="BB91" s="48"/>
      <c r="BC91" s="48"/>
      <c r="BD91" s="49"/>
    </row>
    <row r="92" spans="1:91" s="1" customFormat="1" ht="29.25" customHeight="1">
      <c r="B92" s="25"/>
      <c r="C92" s="168" t="s">
        <v>49</v>
      </c>
      <c r="D92" s="169"/>
      <c r="E92" s="169"/>
      <c r="F92" s="169"/>
      <c r="G92" s="169"/>
      <c r="H92" s="50"/>
      <c r="I92" s="170" t="s">
        <v>50</v>
      </c>
      <c r="J92" s="169"/>
      <c r="K92" s="169"/>
      <c r="L92" s="169"/>
      <c r="M92" s="169"/>
      <c r="N92" s="169"/>
      <c r="O92" s="169"/>
      <c r="P92" s="169"/>
      <c r="Q92" s="169"/>
      <c r="R92" s="169"/>
      <c r="S92" s="169"/>
      <c r="T92" s="169"/>
      <c r="U92" s="169"/>
      <c r="V92" s="169"/>
      <c r="W92" s="169"/>
      <c r="X92" s="169"/>
      <c r="Y92" s="169"/>
      <c r="Z92" s="169"/>
      <c r="AA92" s="169"/>
      <c r="AB92" s="169"/>
      <c r="AC92" s="169"/>
      <c r="AD92" s="169"/>
      <c r="AE92" s="169"/>
      <c r="AF92" s="169"/>
      <c r="AG92" s="171" t="s">
        <v>51</v>
      </c>
      <c r="AH92" s="169"/>
      <c r="AI92" s="169"/>
      <c r="AJ92" s="169"/>
      <c r="AK92" s="169"/>
      <c r="AL92" s="169"/>
      <c r="AM92" s="169"/>
      <c r="AN92" s="170" t="s">
        <v>52</v>
      </c>
      <c r="AO92" s="169"/>
      <c r="AP92" s="172"/>
      <c r="AQ92" s="51" t="s">
        <v>53</v>
      </c>
      <c r="AR92" s="25"/>
      <c r="AS92" s="52" t="s">
        <v>54</v>
      </c>
      <c r="AT92" s="53" t="s">
        <v>55</v>
      </c>
      <c r="AU92" s="53" t="s">
        <v>56</v>
      </c>
      <c r="AV92" s="53" t="s">
        <v>57</v>
      </c>
      <c r="AW92" s="53" t="s">
        <v>58</v>
      </c>
      <c r="AX92" s="53" t="s">
        <v>59</v>
      </c>
      <c r="AY92" s="53" t="s">
        <v>60</v>
      </c>
      <c r="AZ92" s="53" t="s">
        <v>61</v>
      </c>
      <c r="BA92" s="53" t="s">
        <v>62</v>
      </c>
      <c r="BB92" s="53" t="s">
        <v>63</v>
      </c>
      <c r="BC92" s="53" t="s">
        <v>64</v>
      </c>
      <c r="BD92" s="54" t="s">
        <v>65</v>
      </c>
    </row>
    <row r="93" spans="1:91" s="1" customFormat="1" ht="10.9" customHeight="1">
      <c r="B93" s="25"/>
      <c r="AR93" s="25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450000000000003" customHeight="1">
      <c r="B94" s="56"/>
      <c r="C94" s="57" t="s">
        <v>66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76">
        <f>ROUND(AG95,2)</f>
        <v>0</v>
      </c>
      <c r="AH94" s="176"/>
      <c r="AI94" s="176"/>
      <c r="AJ94" s="176"/>
      <c r="AK94" s="176"/>
      <c r="AL94" s="176"/>
      <c r="AM94" s="176"/>
      <c r="AN94" s="177">
        <f>SUM(AG94,AT94)</f>
        <v>0</v>
      </c>
      <c r="AO94" s="177"/>
      <c r="AP94" s="177"/>
      <c r="AQ94" s="60" t="s">
        <v>1</v>
      </c>
      <c r="AR94" s="56"/>
      <c r="AS94" s="61">
        <f>ROUND(AS95,2)</f>
        <v>0</v>
      </c>
      <c r="AT94" s="62">
        <f>ROUND(SUM(AV94:AW94),2)</f>
        <v>0</v>
      </c>
      <c r="AU94" s="63">
        <f>ROUND(AU95,5)</f>
        <v>1714.5210099999999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ROUND(AZ95,2)</f>
        <v>0</v>
      </c>
      <c r="BA94" s="62">
        <f>ROUND(BA95,2)</f>
        <v>0</v>
      </c>
      <c r="BB94" s="62">
        <f>ROUND(BB95,2)</f>
        <v>0</v>
      </c>
      <c r="BC94" s="62">
        <f>ROUND(BC95,2)</f>
        <v>0</v>
      </c>
      <c r="BD94" s="64">
        <f>ROUND(BD95,2)</f>
        <v>0</v>
      </c>
      <c r="BS94" s="65" t="s">
        <v>67</v>
      </c>
      <c r="BT94" s="65" t="s">
        <v>68</v>
      </c>
      <c r="BU94" s="66" t="s">
        <v>69</v>
      </c>
      <c r="BV94" s="65" t="s">
        <v>70</v>
      </c>
      <c r="BW94" s="65" t="s">
        <v>4</v>
      </c>
      <c r="BX94" s="65" t="s">
        <v>71</v>
      </c>
      <c r="CL94" s="65" t="s">
        <v>1</v>
      </c>
    </row>
    <row r="95" spans="1:91" s="6" customFormat="1" ht="16.5" customHeight="1">
      <c r="A95" s="67" t="s">
        <v>72</v>
      </c>
      <c r="B95" s="68"/>
      <c r="C95" s="69"/>
      <c r="D95" s="175" t="s">
        <v>73</v>
      </c>
      <c r="E95" s="175"/>
      <c r="F95" s="175"/>
      <c r="G95" s="175"/>
      <c r="H95" s="175"/>
      <c r="I95" s="70"/>
      <c r="J95" s="175" t="s">
        <v>74</v>
      </c>
      <c r="K95" s="175"/>
      <c r="L95" s="175"/>
      <c r="M95" s="175"/>
      <c r="N95" s="175"/>
      <c r="O95" s="175"/>
      <c r="P95" s="175"/>
      <c r="Q95" s="175"/>
      <c r="R95" s="175"/>
      <c r="S95" s="175"/>
      <c r="T95" s="175"/>
      <c r="U95" s="175"/>
      <c r="V95" s="175"/>
      <c r="W95" s="175"/>
      <c r="X95" s="175"/>
      <c r="Y95" s="175"/>
      <c r="Z95" s="175"/>
      <c r="AA95" s="175"/>
      <c r="AB95" s="175"/>
      <c r="AC95" s="175"/>
      <c r="AD95" s="175"/>
      <c r="AE95" s="175"/>
      <c r="AF95" s="175"/>
      <c r="AG95" s="173">
        <f>'SO 04 - Dažďová vonkajšia...'!J30</f>
        <v>0</v>
      </c>
      <c r="AH95" s="174"/>
      <c r="AI95" s="174"/>
      <c r="AJ95" s="174"/>
      <c r="AK95" s="174"/>
      <c r="AL95" s="174"/>
      <c r="AM95" s="174"/>
      <c r="AN95" s="173">
        <f>SUM(AG95,AT95)</f>
        <v>0</v>
      </c>
      <c r="AO95" s="174"/>
      <c r="AP95" s="174"/>
      <c r="AQ95" s="71" t="s">
        <v>75</v>
      </c>
      <c r="AR95" s="68"/>
      <c r="AS95" s="72">
        <v>0</v>
      </c>
      <c r="AT95" s="73">
        <f>ROUND(SUM(AV95:AW95),2)</f>
        <v>0</v>
      </c>
      <c r="AU95" s="74">
        <f>'SO 04 - Dažďová vonkajšia...'!P123</f>
        <v>1714.5210079999999</v>
      </c>
      <c r="AV95" s="73">
        <f>'SO 04 - Dažďová vonkajšia...'!J33</f>
        <v>0</v>
      </c>
      <c r="AW95" s="73">
        <f>'SO 04 - Dažďová vonkajšia...'!J34</f>
        <v>0</v>
      </c>
      <c r="AX95" s="73">
        <f>'SO 04 - Dažďová vonkajšia...'!J35</f>
        <v>0</v>
      </c>
      <c r="AY95" s="73">
        <f>'SO 04 - Dažďová vonkajšia...'!J36</f>
        <v>0</v>
      </c>
      <c r="AZ95" s="73">
        <f>'SO 04 - Dažďová vonkajšia...'!F33</f>
        <v>0</v>
      </c>
      <c r="BA95" s="73">
        <f>'SO 04 - Dažďová vonkajšia...'!F34</f>
        <v>0</v>
      </c>
      <c r="BB95" s="73">
        <f>'SO 04 - Dažďová vonkajšia...'!F35</f>
        <v>0</v>
      </c>
      <c r="BC95" s="73">
        <f>'SO 04 - Dažďová vonkajšia...'!F36</f>
        <v>0</v>
      </c>
      <c r="BD95" s="75">
        <f>'SO 04 - Dažďová vonkajšia...'!F37</f>
        <v>0</v>
      </c>
      <c r="BT95" s="76" t="s">
        <v>76</v>
      </c>
      <c r="BV95" s="76" t="s">
        <v>70</v>
      </c>
      <c r="BW95" s="76" t="s">
        <v>77</v>
      </c>
      <c r="BX95" s="76" t="s">
        <v>4</v>
      </c>
      <c r="CL95" s="76" t="s">
        <v>1</v>
      </c>
      <c r="CM95" s="76" t="s">
        <v>68</v>
      </c>
    </row>
    <row r="96" spans="1:91" s="1" customFormat="1" ht="30" customHeight="1">
      <c r="B96" s="25"/>
      <c r="AR96" s="25"/>
    </row>
    <row r="97" spans="2:44" s="1" customFormat="1" ht="6.95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5"/>
    </row>
  </sheetData>
  <mergeCells count="40"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</mergeCells>
  <hyperlinks>
    <hyperlink ref="A95" location="'SO 04 - Dažďová vonkajšia...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94"/>
  <sheetViews>
    <sheetView showGridLines="0" tabSelected="1" topLeftCell="A4" workbookViewId="0">
      <selection activeCell="J12" sqref="J1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77"/>
    </row>
    <row r="2" spans="1:46" ht="36.950000000000003" customHeight="1">
      <c r="L2" s="164" t="s">
        <v>5</v>
      </c>
      <c r="M2" s="162"/>
      <c r="N2" s="162"/>
      <c r="O2" s="162"/>
      <c r="P2" s="162"/>
      <c r="Q2" s="162"/>
      <c r="R2" s="162"/>
      <c r="S2" s="162"/>
      <c r="T2" s="162"/>
      <c r="U2" s="162"/>
      <c r="V2" s="162"/>
      <c r="AT2" s="13" t="s">
        <v>77</v>
      </c>
    </row>
    <row r="3" spans="1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1:46" ht="24.95" customHeight="1">
      <c r="B4" s="16"/>
      <c r="D4" s="17" t="s">
        <v>78</v>
      </c>
      <c r="L4" s="16"/>
      <c r="M4" s="78" t="s">
        <v>9</v>
      </c>
      <c r="AT4" s="13" t="s">
        <v>3</v>
      </c>
    </row>
    <row r="5" spans="1:46" ht="6.95" customHeight="1">
      <c r="B5" s="16"/>
      <c r="L5" s="16"/>
    </row>
    <row r="6" spans="1:46" ht="12" customHeight="1">
      <c r="B6" s="16"/>
      <c r="D6" s="22" t="s">
        <v>12</v>
      </c>
      <c r="L6" s="16"/>
    </row>
    <row r="7" spans="1:46" ht="27" customHeight="1">
      <c r="B7" s="16"/>
      <c r="E7" s="197" t="str">
        <f>'Rekapitulácia stavby'!K6</f>
        <v>Komplexná rekonštrukcia stravovacej prevádzky, kuchyne a práčovne vrátane strechy</v>
      </c>
      <c r="F7" s="198"/>
      <c r="G7" s="198"/>
      <c r="H7" s="198"/>
      <c r="L7" s="16"/>
    </row>
    <row r="8" spans="1:46" s="1" customFormat="1" ht="12" customHeight="1">
      <c r="B8" s="25"/>
      <c r="D8" s="22" t="s">
        <v>79</v>
      </c>
      <c r="L8" s="25"/>
    </row>
    <row r="9" spans="1:46" s="1" customFormat="1" ht="36.950000000000003" customHeight="1">
      <c r="B9" s="25"/>
      <c r="E9" s="199" t="s">
        <v>299</v>
      </c>
      <c r="F9" s="194"/>
      <c r="G9" s="194"/>
      <c r="H9" s="194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1:46" s="1" customFormat="1" ht="12" customHeight="1">
      <c r="B12" s="25"/>
      <c r="D12" s="22" t="s">
        <v>16</v>
      </c>
      <c r="F12" s="150" t="s">
        <v>296</v>
      </c>
      <c r="I12" s="22" t="s">
        <v>17</v>
      </c>
      <c r="J12" s="45"/>
      <c r="L12" s="25"/>
    </row>
    <row r="13" spans="1:46" s="1" customFormat="1" ht="10.9" customHeight="1">
      <c r="B13" s="25"/>
      <c r="L13" s="25"/>
    </row>
    <row r="14" spans="1:46" s="1" customFormat="1" ht="12" customHeight="1">
      <c r="B14" s="25"/>
      <c r="D14" s="22" t="s">
        <v>18</v>
      </c>
      <c r="F14" s="149" t="s">
        <v>298</v>
      </c>
      <c r="I14" s="22" t="s">
        <v>19</v>
      </c>
      <c r="J14" s="20" t="str">
        <f>IF('Rekapitulácia stavby'!AN10="","",'Rekapitulácia stavby'!AN10)</f>
        <v/>
      </c>
      <c r="L14" s="25"/>
    </row>
    <row r="15" spans="1:46" s="1" customFormat="1" ht="18" customHeight="1">
      <c r="B15" s="25"/>
      <c r="E15" s="20" t="str">
        <f>IF('Rekapitulácia stavby'!E11="","",'Rekapitulácia stavby'!E11)</f>
        <v/>
      </c>
      <c r="I15" s="22" t="s">
        <v>21</v>
      </c>
      <c r="J15" s="20" t="str">
        <f>IF('Rekapitulácia stavby'!AN11="","",'Rekapitulácia stavby'!AN11)</f>
        <v/>
      </c>
      <c r="L15" s="25"/>
    </row>
    <row r="16" spans="1:46" s="1" customFormat="1" ht="6.95" customHeight="1">
      <c r="B16" s="25"/>
      <c r="L16" s="25"/>
    </row>
    <row r="17" spans="2:12" s="1" customFormat="1" ht="12" customHeight="1">
      <c r="B17" s="25"/>
      <c r="D17" s="22" t="s">
        <v>22</v>
      </c>
      <c r="I17" s="22" t="s">
        <v>19</v>
      </c>
      <c r="J17" s="20" t="str">
        <f>'Rekapitulácia stavby'!AN13</f>
        <v/>
      </c>
      <c r="L17" s="25"/>
    </row>
    <row r="18" spans="2:12" s="1" customFormat="1" ht="18" customHeight="1">
      <c r="B18" s="25"/>
      <c r="E18" s="161" t="str">
        <f>'Rekapitulácia stavby'!E14</f>
        <v/>
      </c>
      <c r="F18" s="161"/>
      <c r="G18" s="161"/>
      <c r="H18" s="161"/>
      <c r="I18" s="22" t="s">
        <v>21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23</v>
      </c>
      <c r="F20" s="149" t="s">
        <v>297</v>
      </c>
      <c r="I20" s="22" t="s">
        <v>19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/>
      </c>
      <c r="I21" s="22" t="s">
        <v>21</v>
      </c>
      <c r="J21" s="20" t="str">
        <f>IF('Rekapitulácia stavby'!AN17="","",'Rekapitulácia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19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/>
      </c>
      <c r="I24" s="22" t="s">
        <v>21</v>
      </c>
      <c r="J24" s="20" t="str">
        <f>IF('Rekapitulácia stavby'!AN20="","",'Rekapitulácia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79"/>
      <c r="E27" s="165" t="s">
        <v>1</v>
      </c>
      <c r="F27" s="165"/>
      <c r="G27" s="165"/>
      <c r="H27" s="165"/>
      <c r="L27" s="79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0" t="s">
        <v>28</v>
      </c>
      <c r="J30" s="59">
        <f>ROUND(J123, 2)</f>
        <v>0</v>
      </c>
      <c r="L30" s="25"/>
    </row>
    <row r="31" spans="2:12" s="1" customFormat="1" ht="6.95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81" t="s">
        <v>32</v>
      </c>
      <c r="E33" s="22" t="s">
        <v>33</v>
      </c>
      <c r="F33" s="82">
        <f>ROUND((SUM(BE123:BE193)),  2)</f>
        <v>0</v>
      </c>
      <c r="I33" s="83">
        <v>0.2</v>
      </c>
      <c r="J33" s="82">
        <f>ROUND(((SUM(BE123:BE193))*I33),  2)</f>
        <v>0</v>
      </c>
      <c r="L33" s="25"/>
    </row>
    <row r="34" spans="2:12" s="1" customFormat="1" ht="14.45" customHeight="1">
      <c r="B34" s="25"/>
      <c r="E34" s="22" t="s">
        <v>34</v>
      </c>
      <c r="F34" s="82">
        <f>ROUND((SUM(BF123:BF193)),  2)</f>
        <v>0</v>
      </c>
      <c r="I34" s="83">
        <v>0.2</v>
      </c>
      <c r="J34" s="82">
        <f>ROUND(((SUM(BF123:BF193))*I34),  2)</f>
        <v>0</v>
      </c>
      <c r="L34" s="25"/>
    </row>
    <row r="35" spans="2:12" s="1" customFormat="1" ht="14.45" hidden="1" customHeight="1">
      <c r="B35" s="25"/>
      <c r="E35" s="22" t="s">
        <v>35</v>
      </c>
      <c r="F35" s="82">
        <f>ROUND((SUM(BG123:BG193)),  2)</f>
        <v>0</v>
      </c>
      <c r="I35" s="83">
        <v>0.2</v>
      </c>
      <c r="J35" s="82">
        <f>0</f>
        <v>0</v>
      </c>
      <c r="L35" s="25"/>
    </row>
    <row r="36" spans="2:12" s="1" customFormat="1" ht="14.45" hidden="1" customHeight="1">
      <c r="B36" s="25"/>
      <c r="E36" s="22" t="s">
        <v>36</v>
      </c>
      <c r="F36" s="82">
        <f>ROUND((SUM(BH123:BH193)),  2)</f>
        <v>0</v>
      </c>
      <c r="I36" s="83">
        <v>0.2</v>
      </c>
      <c r="J36" s="82">
        <f>0</f>
        <v>0</v>
      </c>
      <c r="L36" s="25"/>
    </row>
    <row r="37" spans="2:12" s="1" customFormat="1" ht="14.45" hidden="1" customHeight="1">
      <c r="B37" s="25"/>
      <c r="E37" s="22" t="s">
        <v>37</v>
      </c>
      <c r="F37" s="82">
        <f>ROUND((SUM(BI123:BI193)),  2)</f>
        <v>0</v>
      </c>
      <c r="I37" s="83">
        <v>0</v>
      </c>
      <c r="J37" s="82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4"/>
      <c r="D39" s="85" t="s">
        <v>38</v>
      </c>
      <c r="E39" s="50"/>
      <c r="F39" s="50"/>
      <c r="G39" s="86" t="s">
        <v>39</v>
      </c>
      <c r="H39" s="87" t="s">
        <v>40</v>
      </c>
      <c r="I39" s="50"/>
      <c r="J39" s="88">
        <f>SUM(J30:J37)</f>
        <v>0</v>
      </c>
      <c r="K39" s="89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41</v>
      </c>
      <c r="E50" s="35"/>
      <c r="F50" s="35"/>
      <c r="G50" s="34" t="s">
        <v>42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43</v>
      </c>
      <c r="E61" s="27"/>
      <c r="F61" s="90" t="s">
        <v>44</v>
      </c>
      <c r="G61" s="36" t="s">
        <v>43</v>
      </c>
      <c r="H61" s="27"/>
      <c r="I61" s="27"/>
      <c r="J61" s="91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45</v>
      </c>
      <c r="E65" s="35"/>
      <c r="F65" s="35"/>
      <c r="G65" s="34" t="s">
        <v>46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43</v>
      </c>
      <c r="E76" s="27"/>
      <c r="F76" s="90" t="s">
        <v>44</v>
      </c>
      <c r="G76" s="36" t="s">
        <v>43</v>
      </c>
      <c r="H76" s="27"/>
      <c r="I76" s="27"/>
      <c r="J76" s="91" t="s">
        <v>44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>
      <c r="B82" s="25"/>
      <c r="C82" s="17" t="s">
        <v>80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21" customHeight="1">
      <c r="B85" s="25"/>
      <c r="E85" s="195" t="str">
        <f>E7</f>
        <v>Komplexná rekonštrukcia stravovacej prevádzky, kuchyne a práčovne vrátane strechy</v>
      </c>
      <c r="F85" s="196"/>
      <c r="G85" s="196"/>
      <c r="H85" s="196"/>
      <c r="L85" s="25"/>
    </row>
    <row r="86" spans="2:47" s="1" customFormat="1" ht="12" customHeight="1">
      <c r="B86" s="25"/>
      <c r="C86" s="22" t="s">
        <v>79</v>
      </c>
      <c r="L86" s="25"/>
    </row>
    <row r="87" spans="2:47" s="1" customFormat="1" ht="16.5" customHeight="1">
      <c r="B87" s="25"/>
      <c r="E87" s="178" t="str">
        <f>E9</f>
        <v>SO4 Dažďová vonkajšia kanalizácia</v>
      </c>
      <c r="F87" s="194"/>
      <c r="G87" s="194"/>
      <c r="H87" s="194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>Myjava, Staromyjavská 59</v>
      </c>
      <c r="I89" s="22" t="s">
        <v>17</v>
      </c>
      <c r="J89" s="45" t="str">
        <f>IF(J12="","",J12)</f>
        <v/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18</v>
      </c>
      <c r="F91" s="150" t="s">
        <v>298</v>
      </c>
      <c r="I91" s="22" t="s">
        <v>23</v>
      </c>
      <c r="J91" s="151" t="s">
        <v>300</v>
      </c>
      <c r="L91" s="25"/>
    </row>
    <row r="92" spans="2:47" s="1" customFormat="1" ht="15.2" customHeight="1">
      <c r="B92" s="25"/>
      <c r="C92" s="22" t="s">
        <v>22</v>
      </c>
      <c r="F92" s="20" t="str">
        <f>IF(E18="","",E18)</f>
        <v/>
      </c>
      <c r="I92" s="22" t="s">
        <v>26</v>
      </c>
      <c r="J92" s="23" t="str">
        <f>E24</f>
        <v/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2" t="s">
        <v>81</v>
      </c>
      <c r="D94" s="84"/>
      <c r="E94" s="84"/>
      <c r="F94" s="84"/>
      <c r="G94" s="84"/>
      <c r="H94" s="84"/>
      <c r="I94" s="84"/>
      <c r="J94" s="93" t="s">
        <v>82</v>
      </c>
      <c r="K94" s="84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4" t="s">
        <v>83</v>
      </c>
      <c r="J96" s="59">
        <f>J123</f>
        <v>0</v>
      </c>
      <c r="L96" s="25"/>
      <c r="AU96" s="13" t="s">
        <v>84</v>
      </c>
    </row>
    <row r="97" spans="2:12" s="8" customFormat="1" ht="24.95" customHeight="1">
      <c r="B97" s="95"/>
      <c r="D97" s="96" t="s">
        <v>85</v>
      </c>
      <c r="E97" s="97"/>
      <c r="F97" s="97"/>
      <c r="G97" s="97"/>
      <c r="H97" s="97"/>
      <c r="I97" s="97"/>
      <c r="J97" s="98">
        <f>J124</f>
        <v>0</v>
      </c>
      <c r="L97" s="95"/>
    </row>
    <row r="98" spans="2:12" s="9" customFormat="1" ht="19.899999999999999" customHeight="1">
      <c r="B98" s="99"/>
      <c r="D98" s="100" t="s">
        <v>86</v>
      </c>
      <c r="E98" s="101"/>
      <c r="F98" s="101"/>
      <c r="G98" s="101"/>
      <c r="H98" s="101"/>
      <c r="I98" s="101"/>
      <c r="J98" s="102">
        <f>J125</f>
        <v>0</v>
      </c>
      <c r="L98" s="99"/>
    </row>
    <row r="99" spans="2:12" s="9" customFormat="1" ht="19.899999999999999" customHeight="1">
      <c r="B99" s="99"/>
      <c r="D99" s="100" t="s">
        <v>87</v>
      </c>
      <c r="E99" s="101"/>
      <c r="F99" s="101"/>
      <c r="G99" s="101"/>
      <c r="H99" s="101"/>
      <c r="I99" s="101"/>
      <c r="J99" s="102">
        <f>J140</f>
        <v>0</v>
      </c>
      <c r="L99" s="99"/>
    </row>
    <row r="100" spans="2:12" s="9" customFormat="1" ht="19.899999999999999" customHeight="1">
      <c r="B100" s="99"/>
      <c r="D100" s="100" t="s">
        <v>88</v>
      </c>
      <c r="E100" s="101"/>
      <c r="F100" s="101"/>
      <c r="G100" s="101"/>
      <c r="H100" s="101"/>
      <c r="I100" s="101"/>
      <c r="J100" s="102">
        <f>J144</f>
        <v>0</v>
      </c>
      <c r="L100" s="99"/>
    </row>
    <row r="101" spans="2:12" s="9" customFormat="1" ht="19.899999999999999" customHeight="1">
      <c r="B101" s="99"/>
      <c r="D101" s="100" t="s">
        <v>89</v>
      </c>
      <c r="E101" s="101"/>
      <c r="F101" s="101"/>
      <c r="G101" s="101"/>
      <c r="H101" s="101"/>
      <c r="I101" s="101"/>
      <c r="J101" s="102">
        <f>J149</f>
        <v>0</v>
      </c>
      <c r="L101" s="99"/>
    </row>
    <row r="102" spans="2:12" s="9" customFormat="1" ht="19.899999999999999" customHeight="1">
      <c r="B102" s="99"/>
      <c r="D102" s="100" t="s">
        <v>90</v>
      </c>
      <c r="E102" s="101"/>
      <c r="F102" s="101"/>
      <c r="G102" s="101"/>
      <c r="H102" s="101"/>
      <c r="I102" s="101"/>
      <c r="J102" s="102">
        <f>J185</f>
        <v>0</v>
      </c>
      <c r="L102" s="99"/>
    </row>
    <row r="103" spans="2:12" s="9" customFormat="1" ht="19.899999999999999" customHeight="1">
      <c r="B103" s="99"/>
      <c r="D103" s="100" t="s">
        <v>91</v>
      </c>
      <c r="E103" s="101"/>
      <c r="F103" s="101"/>
      <c r="G103" s="101"/>
      <c r="H103" s="101"/>
      <c r="I103" s="101"/>
      <c r="J103" s="102">
        <f>J192</f>
        <v>0</v>
      </c>
      <c r="L103" s="99"/>
    </row>
    <row r="104" spans="2:12" s="1" customFormat="1" ht="21.75" customHeight="1">
      <c r="B104" s="25"/>
      <c r="L104" s="25"/>
    </row>
    <row r="105" spans="2:12" s="1" customFormat="1" ht="6.95" customHeight="1"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25"/>
    </row>
    <row r="109" spans="2:12" s="1" customFormat="1" ht="6.95" customHeight="1"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25"/>
    </row>
    <row r="110" spans="2:12" s="1" customFormat="1" ht="24.95" customHeight="1">
      <c r="B110" s="25"/>
      <c r="C110" s="17" t="s">
        <v>92</v>
      </c>
      <c r="L110" s="25"/>
    </row>
    <row r="111" spans="2:12" s="1" customFormat="1" ht="6.95" customHeight="1">
      <c r="B111" s="25"/>
      <c r="L111" s="25"/>
    </row>
    <row r="112" spans="2:12" s="1" customFormat="1" ht="12" customHeight="1">
      <c r="B112" s="25"/>
      <c r="C112" s="22" t="s">
        <v>12</v>
      </c>
      <c r="L112" s="25"/>
    </row>
    <row r="113" spans="2:65" s="1" customFormat="1" ht="22.15" customHeight="1">
      <c r="B113" s="25"/>
      <c r="E113" s="195" t="str">
        <f>E7</f>
        <v>Komplexná rekonštrukcia stravovacej prevádzky, kuchyne a práčovne vrátane strechy</v>
      </c>
      <c r="F113" s="196"/>
      <c r="G113" s="196"/>
      <c r="H113" s="196"/>
      <c r="L113" s="25"/>
    </row>
    <row r="114" spans="2:65" s="1" customFormat="1" ht="12" customHeight="1">
      <c r="B114" s="25"/>
      <c r="C114" s="22" t="s">
        <v>79</v>
      </c>
      <c r="L114" s="25"/>
    </row>
    <row r="115" spans="2:65" s="1" customFormat="1" ht="16.5" customHeight="1">
      <c r="B115" s="25"/>
      <c r="E115" s="178" t="str">
        <f>E9</f>
        <v>SO4 Dažďová vonkajšia kanalizácia</v>
      </c>
      <c r="F115" s="194"/>
      <c r="G115" s="194"/>
      <c r="H115" s="194"/>
      <c r="L115" s="25"/>
    </row>
    <row r="116" spans="2:65" s="1" customFormat="1" ht="6.95" customHeight="1">
      <c r="B116" s="25"/>
      <c r="L116" s="25"/>
    </row>
    <row r="117" spans="2:65" s="1" customFormat="1" ht="12" customHeight="1">
      <c r="B117" s="25"/>
      <c r="C117" s="22" t="s">
        <v>16</v>
      </c>
      <c r="F117" s="20" t="str">
        <f>F12</f>
        <v>Myjava, Staromyjavská 59</v>
      </c>
      <c r="I117" s="22" t="s">
        <v>17</v>
      </c>
      <c r="J117" s="45" t="str">
        <f>IF(J12="","",J12)</f>
        <v/>
      </c>
      <c r="L117" s="25"/>
    </row>
    <row r="118" spans="2:65" s="1" customFormat="1" ht="6.95" customHeight="1">
      <c r="B118" s="25"/>
      <c r="L118" s="25"/>
    </row>
    <row r="119" spans="2:65" s="1" customFormat="1" ht="15.2" customHeight="1">
      <c r="B119" s="25"/>
      <c r="C119" s="22" t="s">
        <v>18</v>
      </c>
      <c r="F119" s="150" t="s">
        <v>298</v>
      </c>
      <c r="I119" s="22" t="s">
        <v>23</v>
      </c>
      <c r="J119" s="151" t="s">
        <v>300</v>
      </c>
      <c r="L119" s="25"/>
    </row>
    <row r="120" spans="2:65" s="1" customFormat="1" ht="15.2" customHeight="1">
      <c r="B120" s="25"/>
      <c r="C120" s="22" t="s">
        <v>22</v>
      </c>
      <c r="F120" s="20" t="str">
        <f>IF(E18="","",E18)</f>
        <v/>
      </c>
      <c r="I120" s="22" t="s">
        <v>26</v>
      </c>
      <c r="J120" s="23" t="str">
        <f>E24</f>
        <v/>
      </c>
      <c r="L120" s="25"/>
    </row>
    <row r="121" spans="2:65" s="1" customFormat="1" ht="10.35" customHeight="1">
      <c r="B121" s="25"/>
      <c r="L121" s="25"/>
    </row>
    <row r="122" spans="2:65" s="10" customFormat="1" ht="29.25" customHeight="1">
      <c r="B122" s="103"/>
      <c r="C122" s="104" t="s">
        <v>93</v>
      </c>
      <c r="D122" s="193" t="s">
        <v>50</v>
      </c>
      <c r="E122" s="193"/>
      <c r="F122" s="193"/>
      <c r="G122" s="105" t="s">
        <v>94</v>
      </c>
      <c r="H122" s="105" t="s">
        <v>95</v>
      </c>
      <c r="I122" s="105" t="s">
        <v>96</v>
      </c>
      <c r="J122" s="106" t="s">
        <v>82</v>
      </c>
      <c r="K122" s="107" t="s">
        <v>97</v>
      </c>
      <c r="L122" s="103"/>
      <c r="M122" s="52" t="s">
        <v>1</v>
      </c>
      <c r="N122" s="53" t="s">
        <v>32</v>
      </c>
      <c r="O122" s="53" t="s">
        <v>98</v>
      </c>
      <c r="P122" s="53" t="s">
        <v>99</v>
      </c>
      <c r="Q122" s="53" t="s">
        <v>100</v>
      </c>
      <c r="R122" s="53" t="s">
        <v>101</v>
      </c>
      <c r="S122" s="53" t="s">
        <v>102</v>
      </c>
      <c r="T122" s="54" t="s">
        <v>103</v>
      </c>
    </row>
    <row r="123" spans="2:65" s="1" customFormat="1" ht="22.9" customHeight="1">
      <c r="B123" s="25"/>
      <c r="C123" s="57" t="s">
        <v>83</v>
      </c>
      <c r="J123" s="108">
        <f>BK123</f>
        <v>0</v>
      </c>
      <c r="L123" s="25"/>
      <c r="M123" s="55"/>
      <c r="N123" s="46"/>
      <c r="O123" s="46"/>
      <c r="P123" s="109">
        <f>P124</f>
        <v>1714.5210079999999</v>
      </c>
      <c r="Q123" s="46"/>
      <c r="R123" s="109">
        <f>R124</f>
        <v>304.797414</v>
      </c>
      <c r="S123" s="46"/>
      <c r="T123" s="110">
        <f>T124</f>
        <v>0</v>
      </c>
      <c r="AT123" s="13" t="s">
        <v>67</v>
      </c>
      <c r="AU123" s="13" t="s">
        <v>84</v>
      </c>
      <c r="BK123" s="111">
        <f>BK124</f>
        <v>0</v>
      </c>
    </row>
    <row r="124" spans="2:65" s="11" customFormat="1" ht="25.9" customHeight="1">
      <c r="B124" s="112"/>
      <c r="D124" s="113" t="s">
        <v>67</v>
      </c>
      <c r="E124" s="114" t="s">
        <v>104</v>
      </c>
      <c r="F124" s="114" t="s">
        <v>105</v>
      </c>
      <c r="J124" s="115">
        <f>BK124</f>
        <v>0</v>
      </c>
      <c r="L124" s="112"/>
      <c r="M124" s="116"/>
      <c r="N124" s="117"/>
      <c r="O124" s="117"/>
      <c r="P124" s="118">
        <f>P125+P140+P144+P149+P185+P192</f>
        <v>1714.5210079999999</v>
      </c>
      <c r="Q124" s="117"/>
      <c r="R124" s="118">
        <f>R125+R140+R144+R149+R185+R192</f>
        <v>304.797414</v>
      </c>
      <c r="S124" s="117"/>
      <c r="T124" s="119">
        <f>T125+T140+T144+T149+T185+T192</f>
        <v>0</v>
      </c>
      <c r="AR124" s="113" t="s">
        <v>76</v>
      </c>
      <c r="AT124" s="120" t="s">
        <v>67</v>
      </c>
      <c r="AU124" s="120" t="s">
        <v>68</v>
      </c>
      <c r="AY124" s="113" t="s">
        <v>106</v>
      </c>
      <c r="BK124" s="121">
        <f>BK125+BK140+BK144+BK149+BK185+BK192</f>
        <v>0</v>
      </c>
    </row>
    <row r="125" spans="2:65" s="11" customFormat="1" ht="22.9" customHeight="1">
      <c r="B125" s="112"/>
      <c r="D125" s="113" t="s">
        <v>67</v>
      </c>
      <c r="E125" s="122" t="s">
        <v>76</v>
      </c>
      <c r="F125" s="122" t="s">
        <v>107</v>
      </c>
      <c r="J125" s="123">
        <f>BK125</f>
        <v>0</v>
      </c>
      <c r="L125" s="112"/>
      <c r="M125" s="116"/>
      <c r="N125" s="117"/>
      <c r="O125" s="117"/>
      <c r="P125" s="118">
        <f>SUM(P126:P139)</f>
        <v>806.47351800000001</v>
      </c>
      <c r="Q125" s="117"/>
      <c r="R125" s="118">
        <f>SUM(R126:R139)</f>
        <v>73.376220000000004</v>
      </c>
      <c r="S125" s="117"/>
      <c r="T125" s="119">
        <f>SUM(T126:T139)</f>
        <v>0</v>
      </c>
      <c r="AR125" s="113" t="s">
        <v>76</v>
      </c>
      <c r="AT125" s="120" t="s">
        <v>67</v>
      </c>
      <c r="AU125" s="120" t="s">
        <v>76</v>
      </c>
      <c r="AY125" s="113" t="s">
        <v>106</v>
      </c>
      <c r="BK125" s="121">
        <f>SUM(BK126:BK139)</f>
        <v>0</v>
      </c>
    </row>
    <row r="126" spans="2:65" s="1" customFormat="1" ht="24" customHeight="1">
      <c r="B126" s="124"/>
      <c r="C126" s="125" t="s">
        <v>76</v>
      </c>
      <c r="D126" s="187" t="s">
        <v>109</v>
      </c>
      <c r="E126" s="188"/>
      <c r="F126" s="189"/>
      <c r="G126" s="127" t="s">
        <v>110</v>
      </c>
      <c r="H126" s="128">
        <v>112.5</v>
      </c>
      <c r="I126" s="128">
        <v>0</v>
      </c>
      <c r="J126" s="128">
        <f t="shared" ref="J126:J139" si="0">ROUND(I126*H126,3)</f>
        <v>0</v>
      </c>
      <c r="K126" s="126" t="s">
        <v>1</v>
      </c>
      <c r="L126" s="25"/>
      <c r="M126" s="129" t="s">
        <v>1</v>
      </c>
      <c r="N126" s="130" t="s">
        <v>34</v>
      </c>
      <c r="O126" s="131">
        <v>0</v>
      </c>
      <c r="P126" s="131">
        <f t="shared" ref="P126:P139" si="1">O126*H126</f>
        <v>0</v>
      </c>
      <c r="Q126" s="131">
        <v>0</v>
      </c>
      <c r="R126" s="131">
        <f t="shared" ref="R126:R139" si="2">Q126*H126</f>
        <v>0</v>
      </c>
      <c r="S126" s="131">
        <v>0</v>
      </c>
      <c r="T126" s="132">
        <f t="shared" ref="T126:T139" si="3">S126*H126</f>
        <v>0</v>
      </c>
      <c r="AR126" s="133" t="s">
        <v>111</v>
      </c>
      <c r="AT126" s="133" t="s">
        <v>108</v>
      </c>
      <c r="AU126" s="133" t="s">
        <v>112</v>
      </c>
      <c r="AY126" s="13" t="s">
        <v>106</v>
      </c>
      <c r="BE126" s="134">
        <f t="shared" ref="BE126:BE139" si="4">IF(N126="základná",J126,0)</f>
        <v>0</v>
      </c>
      <c r="BF126" s="134">
        <f t="shared" ref="BF126:BF139" si="5">IF(N126="znížená",J126,0)</f>
        <v>0</v>
      </c>
      <c r="BG126" s="134">
        <f t="shared" ref="BG126:BG139" si="6">IF(N126="zákl. prenesená",J126,0)</f>
        <v>0</v>
      </c>
      <c r="BH126" s="134">
        <f t="shared" ref="BH126:BH139" si="7">IF(N126="zníž. prenesená",J126,0)</f>
        <v>0</v>
      </c>
      <c r="BI126" s="134">
        <f t="shared" ref="BI126:BI139" si="8">IF(N126="nulová",J126,0)</f>
        <v>0</v>
      </c>
      <c r="BJ126" s="13" t="s">
        <v>112</v>
      </c>
      <c r="BK126" s="135">
        <f t="shared" ref="BK126:BK139" si="9">ROUND(I126*H126,3)</f>
        <v>0</v>
      </c>
      <c r="BL126" s="13" t="s">
        <v>111</v>
      </c>
      <c r="BM126" s="133" t="s">
        <v>113</v>
      </c>
    </row>
    <row r="127" spans="2:65" s="1" customFormat="1" ht="24" customHeight="1">
      <c r="B127" s="124"/>
      <c r="C127" s="125" t="s">
        <v>112</v>
      </c>
      <c r="D127" s="187" t="s">
        <v>114</v>
      </c>
      <c r="E127" s="188"/>
      <c r="F127" s="189"/>
      <c r="G127" s="127" t="s">
        <v>110</v>
      </c>
      <c r="H127" s="128">
        <v>112.5</v>
      </c>
      <c r="I127" s="128">
        <v>0</v>
      </c>
      <c r="J127" s="128">
        <f t="shared" si="0"/>
        <v>0</v>
      </c>
      <c r="K127" s="126" t="s">
        <v>1</v>
      </c>
      <c r="L127" s="25"/>
      <c r="M127" s="129" t="s">
        <v>1</v>
      </c>
      <c r="N127" s="130" t="s">
        <v>34</v>
      </c>
      <c r="O127" s="131">
        <v>0</v>
      </c>
      <c r="P127" s="131">
        <f t="shared" si="1"/>
        <v>0</v>
      </c>
      <c r="Q127" s="131">
        <v>0</v>
      </c>
      <c r="R127" s="131">
        <f t="shared" si="2"/>
        <v>0</v>
      </c>
      <c r="S127" s="131">
        <v>0</v>
      </c>
      <c r="T127" s="132">
        <f t="shared" si="3"/>
        <v>0</v>
      </c>
      <c r="AR127" s="133" t="s">
        <v>111</v>
      </c>
      <c r="AT127" s="133" t="s">
        <v>108</v>
      </c>
      <c r="AU127" s="133" t="s">
        <v>112</v>
      </c>
      <c r="AY127" s="13" t="s">
        <v>106</v>
      </c>
      <c r="BE127" s="134">
        <f t="shared" si="4"/>
        <v>0</v>
      </c>
      <c r="BF127" s="134">
        <f t="shared" si="5"/>
        <v>0</v>
      </c>
      <c r="BG127" s="134">
        <f t="shared" si="6"/>
        <v>0</v>
      </c>
      <c r="BH127" s="134">
        <f t="shared" si="7"/>
        <v>0</v>
      </c>
      <c r="BI127" s="134">
        <f t="shared" si="8"/>
        <v>0</v>
      </c>
      <c r="BJ127" s="13" t="s">
        <v>112</v>
      </c>
      <c r="BK127" s="135">
        <f t="shared" si="9"/>
        <v>0</v>
      </c>
      <c r="BL127" s="13" t="s">
        <v>111</v>
      </c>
      <c r="BM127" s="133" t="s">
        <v>115</v>
      </c>
    </row>
    <row r="128" spans="2:65" s="1" customFormat="1" ht="16.5" customHeight="1">
      <c r="B128" s="124"/>
      <c r="C128" s="125" t="s">
        <v>116</v>
      </c>
      <c r="D128" s="187" t="s">
        <v>117</v>
      </c>
      <c r="E128" s="188"/>
      <c r="F128" s="189"/>
      <c r="G128" s="127" t="s">
        <v>118</v>
      </c>
      <c r="H128" s="128">
        <v>42</v>
      </c>
      <c r="I128" s="128">
        <v>0</v>
      </c>
      <c r="J128" s="128">
        <f t="shared" si="0"/>
        <v>0</v>
      </c>
      <c r="K128" s="126" t="s">
        <v>119</v>
      </c>
      <c r="L128" s="25"/>
      <c r="M128" s="129" t="s">
        <v>1</v>
      </c>
      <c r="N128" s="130" t="s">
        <v>34</v>
      </c>
      <c r="O128" s="131">
        <v>2.806</v>
      </c>
      <c r="P128" s="131">
        <f t="shared" si="1"/>
        <v>117.852</v>
      </c>
      <c r="Q128" s="131">
        <v>0</v>
      </c>
      <c r="R128" s="131">
        <f t="shared" si="2"/>
        <v>0</v>
      </c>
      <c r="S128" s="131">
        <v>0</v>
      </c>
      <c r="T128" s="132">
        <f t="shared" si="3"/>
        <v>0</v>
      </c>
      <c r="AR128" s="133" t="s">
        <v>111</v>
      </c>
      <c r="AT128" s="133" t="s">
        <v>108</v>
      </c>
      <c r="AU128" s="133" t="s">
        <v>112</v>
      </c>
      <c r="AY128" s="13" t="s">
        <v>106</v>
      </c>
      <c r="BE128" s="134">
        <f t="shared" si="4"/>
        <v>0</v>
      </c>
      <c r="BF128" s="134">
        <f t="shared" si="5"/>
        <v>0</v>
      </c>
      <c r="BG128" s="134">
        <f t="shared" si="6"/>
        <v>0</v>
      </c>
      <c r="BH128" s="134">
        <f t="shared" si="7"/>
        <v>0</v>
      </c>
      <c r="BI128" s="134">
        <f t="shared" si="8"/>
        <v>0</v>
      </c>
      <c r="BJ128" s="13" t="s">
        <v>112</v>
      </c>
      <c r="BK128" s="135">
        <f t="shared" si="9"/>
        <v>0</v>
      </c>
      <c r="BL128" s="13" t="s">
        <v>111</v>
      </c>
      <c r="BM128" s="133" t="s">
        <v>120</v>
      </c>
    </row>
    <row r="129" spans="2:65" s="1" customFormat="1" ht="16.5" customHeight="1">
      <c r="B129" s="124"/>
      <c r="C129" s="125" t="s">
        <v>111</v>
      </c>
      <c r="D129" s="187" t="s">
        <v>121</v>
      </c>
      <c r="E129" s="188"/>
      <c r="F129" s="189"/>
      <c r="G129" s="127" t="s">
        <v>118</v>
      </c>
      <c r="H129" s="128">
        <v>140.94999999999999</v>
      </c>
      <c r="I129" s="128">
        <v>0</v>
      </c>
      <c r="J129" s="128">
        <f t="shared" si="0"/>
        <v>0</v>
      </c>
      <c r="K129" s="126" t="s">
        <v>119</v>
      </c>
      <c r="L129" s="25"/>
      <c r="M129" s="129" t="s">
        <v>1</v>
      </c>
      <c r="N129" s="130" t="s">
        <v>34</v>
      </c>
      <c r="O129" s="131">
        <v>2.5139999999999998</v>
      </c>
      <c r="P129" s="131">
        <f t="shared" si="1"/>
        <v>354.34829999999994</v>
      </c>
      <c r="Q129" s="131">
        <v>0</v>
      </c>
      <c r="R129" s="131">
        <f t="shared" si="2"/>
        <v>0</v>
      </c>
      <c r="S129" s="131">
        <v>0</v>
      </c>
      <c r="T129" s="132">
        <f t="shared" si="3"/>
        <v>0</v>
      </c>
      <c r="AR129" s="133" t="s">
        <v>111</v>
      </c>
      <c r="AT129" s="133" t="s">
        <v>108</v>
      </c>
      <c r="AU129" s="133" t="s">
        <v>112</v>
      </c>
      <c r="AY129" s="13" t="s">
        <v>106</v>
      </c>
      <c r="BE129" s="134">
        <f t="shared" si="4"/>
        <v>0</v>
      </c>
      <c r="BF129" s="134">
        <f t="shared" si="5"/>
        <v>0</v>
      </c>
      <c r="BG129" s="134">
        <f t="shared" si="6"/>
        <v>0</v>
      </c>
      <c r="BH129" s="134">
        <f t="shared" si="7"/>
        <v>0</v>
      </c>
      <c r="BI129" s="134">
        <f t="shared" si="8"/>
        <v>0</v>
      </c>
      <c r="BJ129" s="13" t="s">
        <v>112</v>
      </c>
      <c r="BK129" s="135">
        <f t="shared" si="9"/>
        <v>0</v>
      </c>
      <c r="BL129" s="13" t="s">
        <v>111</v>
      </c>
      <c r="BM129" s="133" t="s">
        <v>122</v>
      </c>
    </row>
    <row r="130" spans="2:65" s="1" customFormat="1" ht="24" customHeight="1">
      <c r="B130" s="124"/>
      <c r="C130" s="125" t="s">
        <v>123</v>
      </c>
      <c r="D130" s="187" t="s">
        <v>124</v>
      </c>
      <c r="E130" s="188"/>
      <c r="F130" s="189"/>
      <c r="G130" s="127" t="s">
        <v>110</v>
      </c>
      <c r="H130" s="128">
        <v>366</v>
      </c>
      <c r="I130" s="128">
        <v>0</v>
      </c>
      <c r="J130" s="128">
        <f t="shared" si="0"/>
        <v>0</v>
      </c>
      <c r="K130" s="126" t="s">
        <v>125</v>
      </c>
      <c r="L130" s="25"/>
      <c r="M130" s="129" t="s">
        <v>1</v>
      </c>
      <c r="N130" s="130" t="s">
        <v>34</v>
      </c>
      <c r="O130" s="131">
        <v>0.249</v>
      </c>
      <c r="P130" s="131">
        <f t="shared" si="1"/>
        <v>91.134</v>
      </c>
      <c r="Q130" s="131">
        <v>9.7000000000000005E-4</v>
      </c>
      <c r="R130" s="131">
        <f t="shared" si="2"/>
        <v>0.35502</v>
      </c>
      <c r="S130" s="131">
        <v>0</v>
      </c>
      <c r="T130" s="132">
        <f t="shared" si="3"/>
        <v>0</v>
      </c>
      <c r="AR130" s="133" t="s">
        <v>111</v>
      </c>
      <c r="AT130" s="133" t="s">
        <v>108</v>
      </c>
      <c r="AU130" s="133" t="s">
        <v>112</v>
      </c>
      <c r="AY130" s="13" t="s">
        <v>106</v>
      </c>
      <c r="BE130" s="134">
        <f t="shared" si="4"/>
        <v>0</v>
      </c>
      <c r="BF130" s="134">
        <f t="shared" si="5"/>
        <v>0</v>
      </c>
      <c r="BG130" s="134">
        <f t="shared" si="6"/>
        <v>0</v>
      </c>
      <c r="BH130" s="134">
        <f t="shared" si="7"/>
        <v>0</v>
      </c>
      <c r="BI130" s="134">
        <f t="shared" si="8"/>
        <v>0</v>
      </c>
      <c r="BJ130" s="13" t="s">
        <v>112</v>
      </c>
      <c r="BK130" s="135">
        <f t="shared" si="9"/>
        <v>0</v>
      </c>
      <c r="BL130" s="13" t="s">
        <v>111</v>
      </c>
      <c r="BM130" s="133" t="s">
        <v>126</v>
      </c>
    </row>
    <row r="131" spans="2:65" s="1" customFormat="1" ht="24" customHeight="1">
      <c r="B131" s="124"/>
      <c r="C131" s="125" t="s">
        <v>127</v>
      </c>
      <c r="D131" s="187" t="s">
        <v>128</v>
      </c>
      <c r="E131" s="188"/>
      <c r="F131" s="189"/>
      <c r="G131" s="127" t="s">
        <v>110</v>
      </c>
      <c r="H131" s="128">
        <v>32</v>
      </c>
      <c r="I131" s="128">
        <v>0</v>
      </c>
      <c r="J131" s="128">
        <f t="shared" si="0"/>
        <v>0</v>
      </c>
      <c r="K131" s="126" t="s">
        <v>125</v>
      </c>
      <c r="L131" s="25"/>
      <c r="M131" s="129" t="s">
        <v>1</v>
      </c>
      <c r="N131" s="130" t="s">
        <v>34</v>
      </c>
      <c r="O131" s="131">
        <v>0.48299999999999998</v>
      </c>
      <c r="P131" s="131">
        <f t="shared" si="1"/>
        <v>15.456</v>
      </c>
      <c r="Q131" s="131">
        <v>8.4999999999999995E-4</v>
      </c>
      <c r="R131" s="131">
        <f t="shared" si="2"/>
        <v>2.7199999999999998E-2</v>
      </c>
      <c r="S131" s="131">
        <v>0</v>
      </c>
      <c r="T131" s="132">
        <f t="shared" si="3"/>
        <v>0</v>
      </c>
      <c r="AR131" s="133" t="s">
        <v>111</v>
      </c>
      <c r="AT131" s="133" t="s">
        <v>108</v>
      </c>
      <c r="AU131" s="133" t="s">
        <v>112</v>
      </c>
      <c r="AY131" s="13" t="s">
        <v>106</v>
      </c>
      <c r="BE131" s="134">
        <f t="shared" si="4"/>
        <v>0</v>
      </c>
      <c r="BF131" s="134">
        <f t="shared" si="5"/>
        <v>0</v>
      </c>
      <c r="BG131" s="134">
        <f t="shared" si="6"/>
        <v>0</v>
      </c>
      <c r="BH131" s="134">
        <f t="shared" si="7"/>
        <v>0</v>
      </c>
      <c r="BI131" s="134">
        <f t="shared" si="8"/>
        <v>0</v>
      </c>
      <c r="BJ131" s="13" t="s">
        <v>112</v>
      </c>
      <c r="BK131" s="135">
        <f t="shared" si="9"/>
        <v>0</v>
      </c>
      <c r="BL131" s="13" t="s">
        <v>111</v>
      </c>
      <c r="BM131" s="133" t="s">
        <v>129</v>
      </c>
    </row>
    <row r="132" spans="2:65" s="1" customFormat="1" ht="24" customHeight="1">
      <c r="B132" s="124"/>
      <c r="C132" s="125" t="s">
        <v>130</v>
      </c>
      <c r="D132" s="187" t="s">
        <v>131</v>
      </c>
      <c r="E132" s="188"/>
      <c r="F132" s="189"/>
      <c r="G132" s="127" t="s">
        <v>110</v>
      </c>
      <c r="H132" s="128">
        <v>366</v>
      </c>
      <c r="I132" s="128">
        <v>0</v>
      </c>
      <c r="J132" s="128">
        <f t="shared" si="0"/>
        <v>0</v>
      </c>
      <c r="K132" s="126" t="s">
        <v>125</v>
      </c>
      <c r="L132" s="25"/>
      <c r="M132" s="129" t="s">
        <v>1</v>
      </c>
      <c r="N132" s="130" t="s">
        <v>34</v>
      </c>
      <c r="O132" s="131">
        <v>0.188</v>
      </c>
      <c r="P132" s="131">
        <f t="shared" si="1"/>
        <v>68.808000000000007</v>
      </c>
      <c r="Q132" s="131">
        <v>0</v>
      </c>
      <c r="R132" s="131">
        <f t="shared" si="2"/>
        <v>0</v>
      </c>
      <c r="S132" s="131">
        <v>0</v>
      </c>
      <c r="T132" s="132">
        <f t="shared" si="3"/>
        <v>0</v>
      </c>
      <c r="AR132" s="133" t="s">
        <v>111</v>
      </c>
      <c r="AT132" s="133" t="s">
        <v>108</v>
      </c>
      <c r="AU132" s="133" t="s">
        <v>112</v>
      </c>
      <c r="AY132" s="13" t="s">
        <v>106</v>
      </c>
      <c r="BE132" s="134">
        <f t="shared" si="4"/>
        <v>0</v>
      </c>
      <c r="BF132" s="134">
        <f t="shared" si="5"/>
        <v>0</v>
      </c>
      <c r="BG132" s="134">
        <f t="shared" si="6"/>
        <v>0</v>
      </c>
      <c r="BH132" s="134">
        <f t="shared" si="7"/>
        <v>0</v>
      </c>
      <c r="BI132" s="134">
        <f t="shared" si="8"/>
        <v>0</v>
      </c>
      <c r="BJ132" s="13" t="s">
        <v>112</v>
      </c>
      <c r="BK132" s="135">
        <f t="shared" si="9"/>
        <v>0</v>
      </c>
      <c r="BL132" s="13" t="s">
        <v>111</v>
      </c>
      <c r="BM132" s="133" t="s">
        <v>132</v>
      </c>
    </row>
    <row r="133" spans="2:65" s="1" customFormat="1" ht="24" customHeight="1">
      <c r="B133" s="124"/>
      <c r="C133" s="125" t="s">
        <v>133</v>
      </c>
      <c r="D133" s="187" t="s">
        <v>134</v>
      </c>
      <c r="E133" s="188"/>
      <c r="F133" s="189"/>
      <c r="G133" s="127" t="s">
        <v>110</v>
      </c>
      <c r="H133" s="128">
        <v>32</v>
      </c>
      <c r="I133" s="128">
        <v>0</v>
      </c>
      <c r="J133" s="128">
        <f t="shared" si="0"/>
        <v>0</v>
      </c>
      <c r="K133" s="126" t="s">
        <v>125</v>
      </c>
      <c r="L133" s="25"/>
      <c r="M133" s="129" t="s">
        <v>1</v>
      </c>
      <c r="N133" s="130" t="s">
        <v>34</v>
      </c>
      <c r="O133" s="131">
        <v>0.31</v>
      </c>
      <c r="P133" s="131">
        <f t="shared" si="1"/>
        <v>9.92</v>
      </c>
      <c r="Q133" s="131">
        <v>0</v>
      </c>
      <c r="R133" s="131">
        <f t="shared" si="2"/>
        <v>0</v>
      </c>
      <c r="S133" s="131">
        <v>0</v>
      </c>
      <c r="T133" s="132">
        <f t="shared" si="3"/>
        <v>0</v>
      </c>
      <c r="AR133" s="133" t="s">
        <v>111</v>
      </c>
      <c r="AT133" s="133" t="s">
        <v>108</v>
      </c>
      <c r="AU133" s="133" t="s">
        <v>112</v>
      </c>
      <c r="AY133" s="13" t="s">
        <v>106</v>
      </c>
      <c r="BE133" s="134">
        <f t="shared" si="4"/>
        <v>0</v>
      </c>
      <c r="BF133" s="134">
        <f t="shared" si="5"/>
        <v>0</v>
      </c>
      <c r="BG133" s="134">
        <f t="shared" si="6"/>
        <v>0</v>
      </c>
      <c r="BH133" s="134">
        <f t="shared" si="7"/>
        <v>0</v>
      </c>
      <c r="BI133" s="134">
        <f t="shared" si="8"/>
        <v>0</v>
      </c>
      <c r="BJ133" s="13" t="s">
        <v>112</v>
      </c>
      <c r="BK133" s="135">
        <f t="shared" si="9"/>
        <v>0</v>
      </c>
      <c r="BL133" s="13" t="s">
        <v>111</v>
      </c>
      <c r="BM133" s="133" t="s">
        <v>135</v>
      </c>
    </row>
    <row r="134" spans="2:65" s="1" customFormat="1" ht="24" customHeight="1">
      <c r="B134" s="124"/>
      <c r="C134" s="125" t="s">
        <v>136</v>
      </c>
      <c r="D134" s="187" t="s">
        <v>137</v>
      </c>
      <c r="E134" s="188"/>
      <c r="F134" s="189"/>
      <c r="G134" s="127" t="s">
        <v>118</v>
      </c>
      <c r="H134" s="128">
        <v>152</v>
      </c>
      <c r="I134" s="128">
        <v>0</v>
      </c>
      <c r="J134" s="128">
        <f t="shared" si="0"/>
        <v>0</v>
      </c>
      <c r="K134" s="126" t="s">
        <v>138</v>
      </c>
      <c r="L134" s="25"/>
      <c r="M134" s="129" t="s">
        <v>1</v>
      </c>
      <c r="N134" s="130" t="s">
        <v>34</v>
      </c>
      <c r="O134" s="131">
        <v>8.1000000000000003E-2</v>
      </c>
      <c r="P134" s="131">
        <f t="shared" si="1"/>
        <v>12.312000000000001</v>
      </c>
      <c r="Q134" s="131">
        <v>0</v>
      </c>
      <c r="R134" s="131">
        <f t="shared" si="2"/>
        <v>0</v>
      </c>
      <c r="S134" s="131">
        <v>0</v>
      </c>
      <c r="T134" s="132">
        <f t="shared" si="3"/>
        <v>0</v>
      </c>
      <c r="AR134" s="133" t="s">
        <v>111</v>
      </c>
      <c r="AT134" s="133" t="s">
        <v>108</v>
      </c>
      <c r="AU134" s="133" t="s">
        <v>112</v>
      </c>
      <c r="AY134" s="13" t="s">
        <v>106</v>
      </c>
      <c r="BE134" s="134">
        <f t="shared" si="4"/>
        <v>0</v>
      </c>
      <c r="BF134" s="134">
        <f t="shared" si="5"/>
        <v>0</v>
      </c>
      <c r="BG134" s="134">
        <f t="shared" si="6"/>
        <v>0</v>
      </c>
      <c r="BH134" s="134">
        <f t="shared" si="7"/>
        <v>0</v>
      </c>
      <c r="BI134" s="134">
        <f t="shared" si="8"/>
        <v>0</v>
      </c>
      <c r="BJ134" s="13" t="s">
        <v>112</v>
      </c>
      <c r="BK134" s="135">
        <f t="shared" si="9"/>
        <v>0</v>
      </c>
      <c r="BL134" s="13" t="s">
        <v>111</v>
      </c>
      <c r="BM134" s="133" t="s">
        <v>139</v>
      </c>
    </row>
    <row r="135" spans="2:65" s="1" customFormat="1" ht="24" customHeight="1">
      <c r="B135" s="124"/>
      <c r="C135" s="125" t="s">
        <v>140</v>
      </c>
      <c r="D135" s="187" t="s">
        <v>141</v>
      </c>
      <c r="E135" s="188"/>
      <c r="F135" s="189"/>
      <c r="G135" s="127" t="s">
        <v>118</v>
      </c>
      <c r="H135" s="128">
        <v>67.451999999999998</v>
      </c>
      <c r="I135" s="128">
        <v>0</v>
      </c>
      <c r="J135" s="128">
        <f t="shared" si="0"/>
        <v>0</v>
      </c>
      <c r="K135" s="126" t="s">
        <v>138</v>
      </c>
      <c r="L135" s="25"/>
      <c r="M135" s="129" t="s">
        <v>1</v>
      </c>
      <c r="N135" s="130" t="s">
        <v>34</v>
      </c>
      <c r="O135" s="131">
        <v>7.0999999999999994E-2</v>
      </c>
      <c r="P135" s="131">
        <f t="shared" si="1"/>
        <v>4.7890919999999992</v>
      </c>
      <c r="Q135" s="131">
        <v>0</v>
      </c>
      <c r="R135" s="131">
        <f t="shared" si="2"/>
        <v>0</v>
      </c>
      <c r="S135" s="131">
        <v>0</v>
      </c>
      <c r="T135" s="132">
        <f t="shared" si="3"/>
        <v>0</v>
      </c>
      <c r="AR135" s="133" t="s">
        <v>111</v>
      </c>
      <c r="AT135" s="133" t="s">
        <v>108</v>
      </c>
      <c r="AU135" s="133" t="s">
        <v>112</v>
      </c>
      <c r="AY135" s="13" t="s">
        <v>106</v>
      </c>
      <c r="BE135" s="134">
        <f t="shared" si="4"/>
        <v>0</v>
      </c>
      <c r="BF135" s="134">
        <f t="shared" si="5"/>
        <v>0</v>
      </c>
      <c r="BG135" s="134">
        <f t="shared" si="6"/>
        <v>0</v>
      </c>
      <c r="BH135" s="134">
        <f t="shared" si="7"/>
        <v>0</v>
      </c>
      <c r="BI135" s="134">
        <f t="shared" si="8"/>
        <v>0</v>
      </c>
      <c r="BJ135" s="13" t="s">
        <v>112</v>
      </c>
      <c r="BK135" s="135">
        <f t="shared" si="9"/>
        <v>0</v>
      </c>
      <c r="BL135" s="13" t="s">
        <v>111</v>
      </c>
      <c r="BM135" s="133" t="s">
        <v>142</v>
      </c>
    </row>
    <row r="136" spans="2:65" s="1" customFormat="1" ht="24" customHeight="1">
      <c r="B136" s="124"/>
      <c r="C136" s="125" t="s">
        <v>143</v>
      </c>
      <c r="D136" s="187" t="s">
        <v>144</v>
      </c>
      <c r="E136" s="188"/>
      <c r="F136" s="189"/>
      <c r="G136" s="127" t="s">
        <v>145</v>
      </c>
      <c r="H136" s="128">
        <v>133.554</v>
      </c>
      <c r="I136" s="128">
        <v>0</v>
      </c>
      <c r="J136" s="128">
        <f t="shared" si="0"/>
        <v>0</v>
      </c>
      <c r="K136" s="126" t="s">
        <v>125</v>
      </c>
      <c r="L136" s="25"/>
      <c r="M136" s="129" t="s">
        <v>1</v>
      </c>
      <c r="N136" s="130" t="s">
        <v>34</v>
      </c>
      <c r="O136" s="131">
        <v>0</v>
      </c>
      <c r="P136" s="131">
        <f t="shared" si="1"/>
        <v>0</v>
      </c>
      <c r="Q136" s="131">
        <v>0</v>
      </c>
      <c r="R136" s="131">
        <f t="shared" si="2"/>
        <v>0</v>
      </c>
      <c r="S136" s="131">
        <v>0</v>
      </c>
      <c r="T136" s="132">
        <f t="shared" si="3"/>
        <v>0</v>
      </c>
      <c r="AR136" s="133" t="s">
        <v>146</v>
      </c>
      <c r="AT136" s="133" t="s">
        <v>108</v>
      </c>
      <c r="AU136" s="133" t="s">
        <v>112</v>
      </c>
      <c r="AY136" s="13" t="s">
        <v>106</v>
      </c>
      <c r="BE136" s="134">
        <f t="shared" si="4"/>
        <v>0</v>
      </c>
      <c r="BF136" s="134">
        <f t="shared" si="5"/>
        <v>0</v>
      </c>
      <c r="BG136" s="134">
        <f t="shared" si="6"/>
        <v>0</v>
      </c>
      <c r="BH136" s="134">
        <f t="shared" si="7"/>
        <v>0</v>
      </c>
      <c r="BI136" s="134">
        <f t="shared" si="8"/>
        <v>0</v>
      </c>
      <c r="BJ136" s="13" t="s">
        <v>112</v>
      </c>
      <c r="BK136" s="135">
        <f t="shared" si="9"/>
        <v>0</v>
      </c>
      <c r="BL136" s="13" t="s">
        <v>146</v>
      </c>
      <c r="BM136" s="133" t="s">
        <v>147</v>
      </c>
    </row>
    <row r="137" spans="2:65" s="1" customFormat="1" ht="24" customHeight="1">
      <c r="B137" s="124"/>
      <c r="C137" s="125" t="s">
        <v>148</v>
      </c>
      <c r="D137" s="187" t="s">
        <v>149</v>
      </c>
      <c r="E137" s="188"/>
      <c r="F137" s="189"/>
      <c r="G137" s="127" t="s">
        <v>118</v>
      </c>
      <c r="H137" s="128">
        <v>115.748</v>
      </c>
      <c r="I137" s="128">
        <v>0</v>
      </c>
      <c r="J137" s="128">
        <f t="shared" si="0"/>
        <v>0</v>
      </c>
      <c r="K137" s="126" t="s">
        <v>150</v>
      </c>
      <c r="L137" s="25"/>
      <c r="M137" s="129" t="s">
        <v>1</v>
      </c>
      <c r="N137" s="130" t="s">
        <v>34</v>
      </c>
      <c r="O137" s="131">
        <v>0.24199999999999999</v>
      </c>
      <c r="P137" s="131">
        <f t="shared" si="1"/>
        <v>28.011016000000001</v>
      </c>
      <c r="Q137" s="131">
        <v>0</v>
      </c>
      <c r="R137" s="131">
        <f t="shared" si="2"/>
        <v>0</v>
      </c>
      <c r="S137" s="131">
        <v>0</v>
      </c>
      <c r="T137" s="132">
        <f t="shared" si="3"/>
        <v>0</v>
      </c>
      <c r="AR137" s="133" t="s">
        <v>111</v>
      </c>
      <c r="AT137" s="133" t="s">
        <v>108</v>
      </c>
      <c r="AU137" s="133" t="s">
        <v>112</v>
      </c>
      <c r="AY137" s="13" t="s">
        <v>106</v>
      </c>
      <c r="BE137" s="134">
        <f t="shared" si="4"/>
        <v>0</v>
      </c>
      <c r="BF137" s="134">
        <f t="shared" si="5"/>
        <v>0</v>
      </c>
      <c r="BG137" s="134">
        <f t="shared" si="6"/>
        <v>0</v>
      </c>
      <c r="BH137" s="134">
        <f t="shared" si="7"/>
        <v>0</v>
      </c>
      <c r="BI137" s="134">
        <f t="shared" si="8"/>
        <v>0</v>
      </c>
      <c r="BJ137" s="13" t="s">
        <v>112</v>
      </c>
      <c r="BK137" s="135">
        <f t="shared" si="9"/>
        <v>0</v>
      </c>
      <c r="BL137" s="13" t="s">
        <v>111</v>
      </c>
      <c r="BM137" s="133" t="s">
        <v>151</v>
      </c>
    </row>
    <row r="138" spans="2:65" s="1" customFormat="1" ht="24" customHeight="1">
      <c r="B138" s="124"/>
      <c r="C138" s="125" t="s">
        <v>152</v>
      </c>
      <c r="D138" s="187" t="s">
        <v>153</v>
      </c>
      <c r="E138" s="188"/>
      <c r="F138" s="189"/>
      <c r="G138" s="127" t="s">
        <v>118</v>
      </c>
      <c r="H138" s="128">
        <v>43.448999999999998</v>
      </c>
      <c r="I138" s="128">
        <v>0</v>
      </c>
      <c r="J138" s="128">
        <f t="shared" si="0"/>
        <v>0</v>
      </c>
      <c r="K138" s="126" t="s">
        <v>150</v>
      </c>
      <c r="L138" s="25"/>
      <c r="M138" s="129" t="s">
        <v>1</v>
      </c>
      <c r="N138" s="130" t="s">
        <v>34</v>
      </c>
      <c r="O138" s="131">
        <v>2.39</v>
      </c>
      <c r="P138" s="131">
        <f t="shared" si="1"/>
        <v>103.84311</v>
      </c>
      <c r="Q138" s="131">
        <v>0</v>
      </c>
      <c r="R138" s="131">
        <f t="shared" si="2"/>
        <v>0</v>
      </c>
      <c r="S138" s="131">
        <v>0</v>
      </c>
      <c r="T138" s="132">
        <f t="shared" si="3"/>
        <v>0</v>
      </c>
      <c r="AR138" s="133" t="s">
        <v>111</v>
      </c>
      <c r="AT138" s="133" t="s">
        <v>108</v>
      </c>
      <c r="AU138" s="133" t="s">
        <v>112</v>
      </c>
      <c r="AY138" s="13" t="s">
        <v>106</v>
      </c>
      <c r="BE138" s="134">
        <f t="shared" si="4"/>
        <v>0</v>
      </c>
      <c r="BF138" s="134">
        <f t="shared" si="5"/>
        <v>0</v>
      </c>
      <c r="BG138" s="134">
        <f t="shared" si="6"/>
        <v>0</v>
      </c>
      <c r="BH138" s="134">
        <f t="shared" si="7"/>
        <v>0</v>
      </c>
      <c r="BI138" s="134">
        <f t="shared" si="8"/>
        <v>0</v>
      </c>
      <c r="BJ138" s="13" t="s">
        <v>112</v>
      </c>
      <c r="BK138" s="135">
        <f t="shared" si="9"/>
        <v>0</v>
      </c>
      <c r="BL138" s="13" t="s">
        <v>111</v>
      </c>
      <c r="BM138" s="133" t="s">
        <v>154</v>
      </c>
    </row>
    <row r="139" spans="2:65" s="1" customFormat="1" ht="16.5" customHeight="1">
      <c r="B139" s="124"/>
      <c r="C139" s="136" t="s">
        <v>155</v>
      </c>
      <c r="D139" s="190" t="s">
        <v>157</v>
      </c>
      <c r="E139" s="191"/>
      <c r="F139" s="192"/>
      <c r="G139" s="138" t="s">
        <v>145</v>
      </c>
      <c r="H139" s="139">
        <v>72.994</v>
      </c>
      <c r="I139" s="139">
        <v>0</v>
      </c>
      <c r="J139" s="139">
        <f t="shared" si="0"/>
        <v>0</v>
      </c>
      <c r="K139" s="137" t="s">
        <v>150</v>
      </c>
      <c r="L139" s="140"/>
      <c r="M139" s="141" t="s">
        <v>1</v>
      </c>
      <c r="N139" s="142" t="s">
        <v>34</v>
      </c>
      <c r="O139" s="131">
        <v>0</v>
      </c>
      <c r="P139" s="131">
        <f t="shared" si="1"/>
        <v>0</v>
      </c>
      <c r="Q139" s="131">
        <v>1</v>
      </c>
      <c r="R139" s="131">
        <f t="shared" si="2"/>
        <v>72.994</v>
      </c>
      <c r="S139" s="131">
        <v>0</v>
      </c>
      <c r="T139" s="132">
        <f t="shared" si="3"/>
        <v>0</v>
      </c>
      <c r="AR139" s="133" t="s">
        <v>133</v>
      </c>
      <c r="AT139" s="133" t="s">
        <v>156</v>
      </c>
      <c r="AU139" s="133" t="s">
        <v>112</v>
      </c>
      <c r="AY139" s="13" t="s">
        <v>106</v>
      </c>
      <c r="BE139" s="134">
        <f t="shared" si="4"/>
        <v>0</v>
      </c>
      <c r="BF139" s="134">
        <f t="shared" si="5"/>
        <v>0</v>
      </c>
      <c r="BG139" s="134">
        <f t="shared" si="6"/>
        <v>0</v>
      </c>
      <c r="BH139" s="134">
        <f t="shared" si="7"/>
        <v>0</v>
      </c>
      <c r="BI139" s="134">
        <f t="shared" si="8"/>
        <v>0</v>
      </c>
      <c r="BJ139" s="13" t="s">
        <v>112</v>
      </c>
      <c r="BK139" s="135">
        <f t="shared" si="9"/>
        <v>0</v>
      </c>
      <c r="BL139" s="13" t="s">
        <v>111</v>
      </c>
      <c r="BM139" s="133" t="s">
        <v>158</v>
      </c>
    </row>
    <row r="140" spans="2:65" s="11" customFormat="1" ht="22.9" customHeight="1">
      <c r="B140" s="112"/>
      <c r="D140" s="113" t="s">
        <v>67</v>
      </c>
      <c r="E140" s="122" t="s">
        <v>111</v>
      </c>
      <c r="F140" s="122" t="s">
        <v>159</v>
      </c>
      <c r="J140" s="123">
        <f>BK140</f>
        <v>0</v>
      </c>
      <c r="L140" s="112"/>
      <c r="M140" s="116"/>
      <c r="N140" s="117"/>
      <c r="O140" s="117"/>
      <c r="P140" s="118">
        <f>SUM(P141:P143)</f>
        <v>30.868436000000003</v>
      </c>
      <c r="Q140" s="117"/>
      <c r="R140" s="118">
        <f>SUM(R141:R143)</f>
        <v>37.622998000000003</v>
      </c>
      <c r="S140" s="117"/>
      <c r="T140" s="119">
        <f>SUM(T141:T143)</f>
        <v>0</v>
      </c>
      <c r="AR140" s="113" t="s">
        <v>76</v>
      </c>
      <c r="AT140" s="120" t="s">
        <v>67</v>
      </c>
      <c r="AU140" s="120" t="s">
        <v>76</v>
      </c>
      <c r="AY140" s="113" t="s">
        <v>106</v>
      </c>
      <c r="BK140" s="121">
        <f>SUM(BK141:BK143)</f>
        <v>0</v>
      </c>
    </row>
    <row r="141" spans="2:65" s="1" customFormat="1" ht="36" customHeight="1">
      <c r="B141" s="124"/>
      <c r="C141" s="125" t="s">
        <v>160</v>
      </c>
      <c r="D141" s="187" t="s">
        <v>161</v>
      </c>
      <c r="E141" s="188"/>
      <c r="F141" s="189"/>
      <c r="G141" s="127" t="s">
        <v>118</v>
      </c>
      <c r="H141" s="128">
        <v>17</v>
      </c>
      <c r="I141" s="128">
        <v>0</v>
      </c>
      <c r="J141" s="128">
        <f>ROUND(I141*H141,3)</f>
        <v>0</v>
      </c>
      <c r="K141" s="126" t="s">
        <v>150</v>
      </c>
      <c r="L141" s="25"/>
      <c r="M141" s="129" t="s">
        <v>1</v>
      </c>
      <c r="N141" s="130" t="s">
        <v>34</v>
      </c>
      <c r="O141" s="131">
        <v>1.603</v>
      </c>
      <c r="P141" s="131">
        <f>O141*H141</f>
        <v>27.251000000000001</v>
      </c>
      <c r="Q141" s="131">
        <v>1.8907700000000001</v>
      </c>
      <c r="R141" s="131">
        <f>Q141*H141</f>
        <v>32.143090000000001</v>
      </c>
      <c r="S141" s="131">
        <v>0</v>
      </c>
      <c r="T141" s="132">
        <f>S141*H141</f>
        <v>0</v>
      </c>
      <c r="AR141" s="133" t="s">
        <v>111</v>
      </c>
      <c r="AT141" s="133" t="s">
        <v>108</v>
      </c>
      <c r="AU141" s="133" t="s">
        <v>112</v>
      </c>
      <c r="AY141" s="13" t="s">
        <v>106</v>
      </c>
      <c r="BE141" s="134">
        <f>IF(N141="základná",J141,0)</f>
        <v>0</v>
      </c>
      <c r="BF141" s="134">
        <f>IF(N141="znížená",J141,0)</f>
        <v>0</v>
      </c>
      <c r="BG141" s="134">
        <f>IF(N141="zákl. prenesená",J141,0)</f>
        <v>0</v>
      </c>
      <c r="BH141" s="134">
        <f>IF(N141="zníž. prenesená",J141,0)</f>
        <v>0</v>
      </c>
      <c r="BI141" s="134">
        <f>IF(N141="nulová",J141,0)</f>
        <v>0</v>
      </c>
      <c r="BJ141" s="13" t="s">
        <v>112</v>
      </c>
      <c r="BK141" s="135">
        <f>ROUND(I141*H141,3)</f>
        <v>0</v>
      </c>
      <c r="BL141" s="13" t="s">
        <v>111</v>
      </c>
      <c r="BM141" s="133" t="s">
        <v>162</v>
      </c>
    </row>
    <row r="142" spans="2:65" s="1" customFormat="1" ht="24" customHeight="1">
      <c r="B142" s="124"/>
      <c r="C142" s="125" t="s">
        <v>146</v>
      </c>
      <c r="D142" s="187" t="s">
        <v>163</v>
      </c>
      <c r="E142" s="188"/>
      <c r="F142" s="189"/>
      <c r="G142" s="127" t="s">
        <v>118</v>
      </c>
      <c r="H142" s="128">
        <v>1.5</v>
      </c>
      <c r="I142" s="128">
        <v>0</v>
      </c>
      <c r="J142" s="128">
        <f>ROUND(I142*H142,3)</f>
        <v>0</v>
      </c>
      <c r="K142" s="126" t="s">
        <v>125</v>
      </c>
      <c r="L142" s="25"/>
      <c r="M142" s="129" t="s">
        <v>1</v>
      </c>
      <c r="N142" s="130" t="s">
        <v>34</v>
      </c>
      <c r="O142" s="131">
        <v>1.246</v>
      </c>
      <c r="P142" s="131">
        <f>O142*H142</f>
        <v>1.869</v>
      </c>
      <c r="Q142" s="131">
        <v>1.89076</v>
      </c>
      <c r="R142" s="131">
        <f>Q142*H142</f>
        <v>2.8361399999999999</v>
      </c>
      <c r="S142" s="131">
        <v>0</v>
      </c>
      <c r="T142" s="132">
        <f>S142*H142</f>
        <v>0</v>
      </c>
      <c r="AR142" s="133" t="s">
        <v>111</v>
      </c>
      <c r="AT142" s="133" t="s">
        <v>108</v>
      </c>
      <c r="AU142" s="133" t="s">
        <v>112</v>
      </c>
      <c r="AY142" s="13" t="s">
        <v>106</v>
      </c>
      <c r="BE142" s="134">
        <f>IF(N142="základná",J142,0)</f>
        <v>0</v>
      </c>
      <c r="BF142" s="134">
        <f>IF(N142="znížená",J142,0)</f>
        <v>0</v>
      </c>
      <c r="BG142" s="134">
        <f>IF(N142="zákl. prenesená",J142,0)</f>
        <v>0</v>
      </c>
      <c r="BH142" s="134">
        <f>IF(N142="zníž. prenesená",J142,0)</f>
        <v>0</v>
      </c>
      <c r="BI142" s="134">
        <f>IF(N142="nulová",J142,0)</f>
        <v>0</v>
      </c>
      <c r="BJ142" s="13" t="s">
        <v>112</v>
      </c>
      <c r="BK142" s="135">
        <f>ROUND(I142*H142,3)</f>
        <v>0</v>
      </c>
      <c r="BL142" s="13" t="s">
        <v>111</v>
      </c>
      <c r="BM142" s="133" t="s">
        <v>164</v>
      </c>
    </row>
    <row r="143" spans="2:65" s="1" customFormat="1" ht="24" customHeight="1">
      <c r="B143" s="124"/>
      <c r="C143" s="125" t="s">
        <v>165</v>
      </c>
      <c r="D143" s="187" t="s">
        <v>166</v>
      </c>
      <c r="E143" s="188"/>
      <c r="F143" s="189"/>
      <c r="G143" s="127" t="s">
        <v>118</v>
      </c>
      <c r="H143" s="128">
        <v>1.2</v>
      </c>
      <c r="I143" s="128">
        <v>0</v>
      </c>
      <c r="J143" s="128">
        <f>ROUND(I143*H143,3)</f>
        <v>0</v>
      </c>
      <c r="K143" s="126" t="s">
        <v>150</v>
      </c>
      <c r="L143" s="25"/>
      <c r="M143" s="129" t="s">
        <v>1</v>
      </c>
      <c r="N143" s="130" t="s">
        <v>34</v>
      </c>
      <c r="O143" s="131">
        <v>1.45703</v>
      </c>
      <c r="P143" s="131">
        <f>O143*H143</f>
        <v>1.7484360000000001</v>
      </c>
      <c r="Q143" s="131">
        <v>2.2031399999999999</v>
      </c>
      <c r="R143" s="131">
        <f>Q143*H143</f>
        <v>2.6437679999999997</v>
      </c>
      <c r="S143" s="131">
        <v>0</v>
      </c>
      <c r="T143" s="132">
        <f>S143*H143</f>
        <v>0</v>
      </c>
      <c r="AR143" s="133" t="s">
        <v>111</v>
      </c>
      <c r="AT143" s="133" t="s">
        <v>108</v>
      </c>
      <c r="AU143" s="133" t="s">
        <v>112</v>
      </c>
      <c r="AY143" s="13" t="s">
        <v>106</v>
      </c>
      <c r="BE143" s="134">
        <f>IF(N143="základná",J143,0)</f>
        <v>0</v>
      </c>
      <c r="BF143" s="134">
        <f>IF(N143="znížená",J143,0)</f>
        <v>0</v>
      </c>
      <c r="BG143" s="134">
        <f>IF(N143="zákl. prenesená",J143,0)</f>
        <v>0</v>
      </c>
      <c r="BH143" s="134">
        <f>IF(N143="zníž. prenesená",J143,0)</f>
        <v>0</v>
      </c>
      <c r="BI143" s="134">
        <f>IF(N143="nulová",J143,0)</f>
        <v>0</v>
      </c>
      <c r="BJ143" s="13" t="s">
        <v>112</v>
      </c>
      <c r="BK143" s="135">
        <f>ROUND(I143*H143,3)</f>
        <v>0</v>
      </c>
      <c r="BL143" s="13" t="s">
        <v>111</v>
      </c>
      <c r="BM143" s="133" t="s">
        <v>167</v>
      </c>
    </row>
    <row r="144" spans="2:65" s="11" customFormat="1" ht="22.9" customHeight="1">
      <c r="B144" s="112"/>
      <c r="D144" s="113" t="s">
        <v>67</v>
      </c>
      <c r="E144" s="122" t="s">
        <v>123</v>
      </c>
      <c r="F144" s="122" t="s">
        <v>168</v>
      </c>
      <c r="J144" s="123">
        <f>BK144</f>
        <v>0</v>
      </c>
      <c r="L144" s="112"/>
      <c r="M144" s="116"/>
      <c r="N144" s="117"/>
      <c r="O144" s="117"/>
      <c r="P144" s="118">
        <f>SUM(P145:P148)</f>
        <v>138.6</v>
      </c>
      <c r="Q144" s="117"/>
      <c r="R144" s="118">
        <f>SUM(R145:R148)</f>
        <v>191.63249999999999</v>
      </c>
      <c r="S144" s="117"/>
      <c r="T144" s="119">
        <f>SUM(T145:T148)</f>
        <v>0</v>
      </c>
      <c r="AR144" s="113" t="s">
        <v>76</v>
      </c>
      <c r="AT144" s="120" t="s">
        <v>67</v>
      </c>
      <c r="AU144" s="120" t="s">
        <v>76</v>
      </c>
      <c r="AY144" s="113" t="s">
        <v>106</v>
      </c>
      <c r="BK144" s="121">
        <f>SUM(BK145:BK148)</f>
        <v>0</v>
      </c>
    </row>
    <row r="145" spans="2:65" s="1" customFormat="1" ht="24" customHeight="1">
      <c r="B145" s="124"/>
      <c r="C145" s="125" t="s">
        <v>169</v>
      </c>
      <c r="D145" s="187" t="s">
        <v>170</v>
      </c>
      <c r="E145" s="188"/>
      <c r="F145" s="189"/>
      <c r="G145" s="127" t="s">
        <v>110</v>
      </c>
      <c r="H145" s="128">
        <v>112.5</v>
      </c>
      <c r="I145" s="128">
        <v>0</v>
      </c>
      <c r="J145" s="128">
        <f>ROUND(I145*H145,3)</f>
        <v>0</v>
      </c>
      <c r="K145" s="126" t="s">
        <v>1</v>
      </c>
      <c r="L145" s="25"/>
      <c r="M145" s="129" t="s">
        <v>1</v>
      </c>
      <c r="N145" s="130" t="s">
        <v>34</v>
      </c>
      <c r="O145" s="131">
        <v>1.232</v>
      </c>
      <c r="P145" s="131">
        <f>O145*H145</f>
        <v>138.6</v>
      </c>
      <c r="Q145" s="131">
        <v>1.7034</v>
      </c>
      <c r="R145" s="131">
        <f>Q145*H145</f>
        <v>191.63249999999999</v>
      </c>
      <c r="S145" s="131">
        <v>0</v>
      </c>
      <c r="T145" s="132">
        <f>S145*H145</f>
        <v>0</v>
      </c>
      <c r="AR145" s="133" t="s">
        <v>111</v>
      </c>
      <c r="AT145" s="133" t="s">
        <v>108</v>
      </c>
      <c r="AU145" s="133" t="s">
        <v>112</v>
      </c>
      <c r="AY145" s="13" t="s">
        <v>106</v>
      </c>
      <c r="BE145" s="134">
        <f>IF(N145="základná",J145,0)</f>
        <v>0</v>
      </c>
      <c r="BF145" s="134">
        <f>IF(N145="znížená",J145,0)</f>
        <v>0</v>
      </c>
      <c r="BG145" s="134">
        <f>IF(N145="zákl. prenesená",J145,0)</f>
        <v>0</v>
      </c>
      <c r="BH145" s="134">
        <f>IF(N145="zníž. prenesená",J145,0)</f>
        <v>0</v>
      </c>
      <c r="BI145" s="134">
        <f>IF(N145="nulová",J145,0)</f>
        <v>0</v>
      </c>
      <c r="BJ145" s="13" t="s">
        <v>112</v>
      </c>
      <c r="BK145" s="135">
        <f>ROUND(I145*H145,3)</f>
        <v>0</v>
      </c>
      <c r="BL145" s="13" t="s">
        <v>111</v>
      </c>
      <c r="BM145" s="133" t="s">
        <v>171</v>
      </c>
    </row>
    <row r="146" spans="2:65" s="1" customFormat="1" ht="24" customHeight="1">
      <c r="B146" s="124"/>
      <c r="C146" s="125" t="s">
        <v>172</v>
      </c>
      <c r="D146" s="187" t="s">
        <v>173</v>
      </c>
      <c r="E146" s="188"/>
      <c r="F146" s="189"/>
      <c r="G146" s="127" t="s">
        <v>110</v>
      </c>
      <c r="H146" s="128">
        <v>112.5</v>
      </c>
      <c r="I146" s="128">
        <v>0</v>
      </c>
      <c r="J146" s="128">
        <f>ROUND(I146*H146,3)</f>
        <v>0</v>
      </c>
      <c r="K146" s="126" t="s">
        <v>1</v>
      </c>
      <c r="L146" s="25"/>
      <c r="M146" s="129" t="s">
        <v>1</v>
      </c>
      <c r="N146" s="130" t="s">
        <v>34</v>
      </c>
      <c r="O146" s="131">
        <v>0</v>
      </c>
      <c r="P146" s="131">
        <f>O146*H146</f>
        <v>0</v>
      </c>
      <c r="Q146" s="131">
        <v>0</v>
      </c>
      <c r="R146" s="131">
        <f>Q146*H146</f>
        <v>0</v>
      </c>
      <c r="S146" s="131">
        <v>0</v>
      </c>
      <c r="T146" s="132">
        <f>S146*H146</f>
        <v>0</v>
      </c>
      <c r="AR146" s="133" t="s">
        <v>111</v>
      </c>
      <c r="AT146" s="133" t="s">
        <v>108</v>
      </c>
      <c r="AU146" s="133" t="s">
        <v>112</v>
      </c>
      <c r="AY146" s="13" t="s">
        <v>106</v>
      </c>
      <c r="BE146" s="134">
        <f>IF(N146="základná",J146,0)</f>
        <v>0</v>
      </c>
      <c r="BF146" s="134">
        <f>IF(N146="znížená",J146,0)</f>
        <v>0</v>
      </c>
      <c r="BG146" s="134">
        <f>IF(N146="zákl. prenesená",J146,0)</f>
        <v>0</v>
      </c>
      <c r="BH146" s="134">
        <f>IF(N146="zníž. prenesená",J146,0)</f>
        <v>0</v>
      </c>
      <c r="BI146" s="134">
        <f>IF(N146="nulová",J146,0)</f>
        <v>0</v>
      </c>
      <c r="BJ146" s="13" t="s">
        <v>112</v>
      </c>
      <c r="BK146" s="135">
        <f>ROUND(I146*H146,3)</f>
        <v>0</v>
      </c>
      <c r="BL146" s="13" t="s">
        <v>111</v>
      </c>
      <c r="BM146" s="133" t="s">
        <v>174</v>
      </c>
    </row>
    <row r="147" spans="2:65" s="1" customFormat="1" ht="24" customHeight="1">
      <c r="B147" s="124"/>
      <c r="C147" s="125" t="s">
        <v>7</v>
      </c>
      <c r="D147" s="187" t="s">
        <v>175</v>
      </c>
      <c r="E147" s="188"/>
      <c r="F147" s="189"/>
      <c r="G147" s="127" t="s">
        <v>110</v>
      </c>
      <c r="H147" s="128">
        <v>112.5</v>
      </c>
      <c r="I147" s="128">
        <v>0</v>
      </c>
      <c r="J147" s="128">
        <f>ROUND(I147*H147,3)</f>
        <v>0</v>
      </c>
      <c r="K147" s="126" t="s">
        <v>1</v>
      </c>
      <c r="L147" s="25"/>
      <c r="M147" s="129" t="s">
        <v>1</v>
      </c>
      <c r="N147" s="130" t="s">
        <v>34</v>
      </c>
      <c r="O147" s="131">
        <v>0</v>
      </c>
      <c r="P147" s="131">
        <f>O147*H147</f>
        <v>0</v>
      </c>
      <c r="Q147" s="131">
        <v>0</v>
      </c>
      <c r="R147" s="131">
        <f>Q147*H147</f>
        <v>0</v>
      </c>
      <c r="S147" s="131">
        <v>0</v>
      </c>
      <c r="T147" s="132">
        <f>S147*H147</f>
        <v>0</v>
      </c>
      <c r="AR147" s="133" t="s">
        <v>111</v>
      </c>
      <c r="AT147" s="133" t="s">
        <v>108</v>
      </c>
      <c r="AU147" s="133" t="s">
        <v>112</v>
      </c>
      <c r="AY147" s="13" t="s">
        <v>106</v>
      </c>
      <c r="BE147" s="134">
        <f>IF(N147="základná",J147,0)</f>
        <v>0</v>
      </c>
      <c r="BF147" s="134">
        <f>IF(N147="znížená",J147,0)</f>
        <v>0</v>
      </c>
      <c r="BG147" s="134">
        <f>IF(N147="zákl. prenesená",J147,0)</f>
        <v>0</v>
      </c>
      <c r="BH147" s="134">
        <f>IF(N147="zníž. prenesená",J147,0)</f>
        <v>0</v>
      </c>
      <c r="BI147" s="134">
        <f>IF(N147="nulová",J147,0)</f>
        <v>0</v>
      </c>
      <c r="BJ147" s="13" t="s">
        <v>112</v>
      </c>
      <c r="BK147" s="135">
        <f>ROUND(I147*H147,3)</f>
        <v>0</v>
      </c>
      <c r="BL147" s="13" t="s">
        <v>111</v>
      </c>
      <c r="BM147" s="133" t="s">
        <v>176</v>
      </c>
    </row>
    <row r="148" spans="2:65" s="1" customFormat="1" ht="16.5" customHeight="1">
      <c r="B148" s="124"/>
      <c r="C148" s="125" t="s">
        <v>177</v>
      </c>
      <c r="D148" s="187" t="s">
        <v>178</v>
      </c>
      <c r="E148" s="188"/>
      <c r="F148" s="189"/>
      <c r="G148" s="127" t="s">
        <v>110</v>
      </c>
      <c r="H148" s="128">
        <v>112.5</v>
      </c>
      <c r="I148" s="128">
        <v>0</v>
      </c>
      <c r="J148" s="128">
        <f>ROUND(I148*H148,3)</f>
        <v>0</v>
      </c>
      <c r="K148" s="126" t="s">
        <v>1</v>
      </c>
      <c r="L148" s="25"/>
      <c r="M148" s="129" t="s">
        <v>1</v>
      </c>
      <c r="N148" s="130" t="s">
        <v>34</v>
      </c>
      <c r="O148" s="131">
        <v>0</v>
      </c>
      <c r="P148" s="131">
        <f>O148*H148</f>
        <v>0</v>
      </c>
      <c r="Q148" s="131">
        <v>0</v>
      </c>
      <c r="R148" s="131">
        <f>Q148*H148</f>
        <v>0</v>
      </c>
      <c r="S148" s="131">
        <v>0</v>
      </c>
      <c r="T148" s="132">
        <f>S148*H148</f>
        <v>0</v>
      </c>
      <c r="AR148" s="133" t="s">
        <v>111</v>
      </c>
      <c r="AT148" s="133" t="s">
        <v>108</v>
      </c>
      <c r="AU148" s="133" t="s">
        <v>112</v>
      </c>
      <c r="AY148" s="13" t="s">
        <v>106</v>
      </c>
      <c r="BE148" s="134">
        <f>IF(N148="základná",J148,0)</f>
        <v>0</v>
      </c>
      <c r="BF148" s="134">
        <f>IF(N148="znížená",J148,0)</f>
        <v>0</v>
      </c>
      <c r="BG148" s="134">
        <f>IF(N148="zákl. prenesená",J148,0)</f>
        <v>0</v>
      </c>
      <c r="BH148" s="134">
        <f>IF(N148="zníž. prenesená",J148,0)</f>
        <v>0</v>
      </c>
      <c r="BI148" s="134">
        <f>IF(N148="nulová",J148,0)</f>
        <v>0</v>
      </c>
      <c r="BJ148" s="13" t="s">
        <v>112</v>
      </c>
      <c r="BK148" s="135">
        <f>ROUND(I148*H148,3)</f>
        <v>0</v>
      </c>
      <c r="BL148" s="13" t="s">
        <v>111</v>
      </c>
      <c r="BM148" s="133" t="s">
        <v>179</v>
      </c>
    </row>
    <row r="149" spans="2:65" s="11" customFormat="1" ht="22.9" customHeight="1">
      <c r="B149" s="112"/>
      <c r="D149" s="113" t="s">
        <v>67</v>
      </c>
      <c r="E149" s="122" t="s">
        <v>133</v>
      </c>
      <c r="F149" s="122" t="s">
        <v>180</v>
      </c>
      <c r="J149" s="123">
        <f>BK149</f>
        <v>0</v>
      </c>
      <c r="L149" s="112"/>
      <c r="M149" s="116"/>
      <c r="N149" s="117"/>
      <c r="O149" s="117"/>
      <c r="P149" s="118">
        <f>SUM(P150:P184)</f>
        <v>119.74125000000002</v>
      </c>
      <c r="Q149" s="117"/>
      <c r="R149" s="118">
        <f>SUM(R150:R184)</f>
        <v>2.1656960000000001</v>
      </c>
      <c r="S149" s="117"/>
      <c r="T149" s="119">
        <f>SUM(T150:T184)</f>
        <v>0</v>
      </c>
      <c r="AR149" s="113" t="s">
        <v>76</v>
      </c>
      <c r="AT149" s="120" t="s">
        <v>67</v>
      </c>
      <c r="AU149" s="120" t="s">
        <v>76</v>
      </c>
      <c r="AY149" s="113" t="s">
        <v>106</v>
      </c>
      <c r="BK149" s="121">
        <f>SUM(BK150:BK184)</f>
        <v>0</v>
      </c>
    </row>
    <row r="150" spans="2:65" s="1" customFormat="1" ht="24" customHeight="1">
      <c r="B150" s="124"/>
      <c r="C150" s="125" t="s">
        <v>181</v>
      </c>
      <c r="D150" s="187" t="s">
        <v>182</v>
      </c>
      <c r="E150" s="188"/>
      <c r="F150" s="189"/>
      <c r="G150" s="127" t="s">
        <v>183</v>
      </c>
      <c r="H150" s="128">
        <v>133</v>
      </c>
      <c r="I150" s="128">
        <v>0</v>
      </c>
      <c r="J150" s="128">
        <f t="shared" ref="J150:J184" si="10">ROUND(I150*H150,3)</f>
        <v>0</v>
      </c>
      <c r="K150" s="126" t="s">
        <v>150</v>
      </c>
      <c r="L150" s="25"/>
      <c r="M150" s="129" t="s">
        <v>1</v>
      </c>
      <c r="N150" s="130" t="s">
        <v>34</v>
      </c>
      <c r="O150" s="131">
        <v>5.5E-2</v>
      </c>
      <c r="P150" s="131">
        <f t="shared" ref="P150:P184" si="11">O150*H150</f>
        <v>7.3150000000000004</v>
      </c>
      <c r="Q150" s="131">
        <v>0</v>
      </c>
      <c r="R150" s="131">
        <f t="shared" ref="R150:R184" si="12">Q150*H150</f>
        <v>0</v>
      </c>
      <c r="S150" s="131">
        <v>0</v>
      </c>
      <c r="T150" s="132">
        <f t="shared" ref="T150:T184" si="13">S150*H150</f>
        <v>0</v>
      </c>
      <c r="AR150" s="133" t="s">
        <v>146</v>
      </c>
      <c r="AT150" s="133" t="s">
        <v>108</v>
      </c>
      <c r="AU150" s="133" t="s">
        <v>112</v>
      </c>
      <c r="AY150" s="13" t="s">
        <v>106</v>
      </c>
      <c r="BE150" s="134">
        <f t="shared" ref="BE150:BE184" si="14">IF(N150="základná",J150,0)</f>
        <v>0</v>
      </c>
      <c r="BF150" s="134">
        <f t="shared" ref="BF150:BF184" si="15">IF(N150="znížená",J150,0)</f>
        <v>0</v>
      </c>
      <c r="BG150" s="134">
        <f t="shared" ref="BG150:BG184" si="16">IF(N150="zákl. prenesená",J150,0)</f>
        <v>0</v>
      </c>
      <c r="BH150" s="134">
        <f t="shared" ref="BH150:BH184" si="17">IF(N150="zníž. prenesená",J150,0)</f>
        <v>0</v>
      </c>
      <c r="BI150" s="134">
        <f t="shared" ref="BI150:BI184" si="18">IF(N150="nulová",J150,0)</f>
        <v>0</v>
      </c>
      <c r="BJ150" s="13" t="s">
        <v>112</v>
      </c>
      <c r="BK150" s="135">
        <f t="shared" ref="BK150:BK184" si="19">ROUND(I150*H150,3)</f>
        <v>0</v>
      </c>
      <c r="BL150" s="13" t="s">
        <v>146</v>
      </c>
      <c r="BM150" s="133" t="s">
        <v>184</v>
      </c>
    </row>
    <row r="151" spans="2:65" s="1" customFormat="1" ht="16.5" customHeight="1">
      <c r="B151" s="124"/>
      <c r="C151" s="125" t="s">
        <v>185</v>
      </c>
      <c r="D151" s="187" t="s">
        <v>186</v>
      </c>
      <c r="E151" s="188"/>
      <c r="F151" s="189"/>
      <c r="G151" s="127" t="s">
        <v>183</v>
      </c>
      <c r="H151" s="128">
        <v>133</v>
      </c>
      <c r="I151" s="128">
        <v>0</v>
      </c>
      <c r="J151" s="128">
        <f t="shared" si="10"/>
        <v>0</v>
      </c>
      <c r="K151" s="126" t="s">
        <v>187</v>
      </c>
      <c r="L151" s="25"/>
      <c r="M151" s="129" t="s">
        <v>1</v>
      </c>
      <c r="N151" s="130" t="s">
        <v>34</v>
      </c>
      <c r="O151" s="131">
        <v>0.44</v>
      </c>
      <c r="P151" s="131">
        <f t="shared" si="11"/>
        <v>58.52</v>
      </c>
      <c r="Q151" s="131">
        <v>0</v>
      </c>
      <c r="R151" s="131">
        <f t="shared" si="12"/>
        <v>0</v>
      </c>
      <c r="S151" s="131">
        <v>0</v>
      </c>
      <c r="T151" s="132">
        <f t="shared" si="13"/>
        <v>0</v>
      </c>
      <c r="AR151" s="133" t="s">
        <v>146</v>
      </c>
      <c r="AT151" s="133" t="s">
        <v>108</v>
      </c>
      <c r="AU151" s="133" t="s">
        <v>112</v>
      </c>
      <c r="AY151" s="13" t="s">
        <v>106</v>
      </c>
      <c r="BE151" s="134">
        <f t="shared" si="14"/>
        <v>0</v>
      </c>
      <c r="BF151" s="134">
        <f t="shared" si="15"/>
        <v>0</v>
      </c>
      <c r="BG151" s="134">
        <f t="shared" si="16"/>
        <v>0</v>
      </c>
      <c r="BH151" s="134">
        <f t="shared" si="17"/>
        <v>0</v>
      </c>
      <c r="BI151" s="134">
        <f t="shared" si="18"/>
        <v>0</v>
      </c>
      <c r="BJ151" s="13" t="s">
        <v>112</v>
      </c>
      <c r="BK151" s="135">
        <f t="shared" si="19"/>
        <v>0</v>
      </c>
      <c r="BL151" s="13" t="s">
        <v>146</v>
      </c>
      <c r="BM151" s="133" t="s">
        <v>188</v>
      </c>
    </row>
    <row r="152" spans="2:65" s="1" customFormat="1" ht="24" customHeight="1">
      <c r="B152" s="124"/>
      <c r="C152" s="125" t="s">
        <v>189</v>
      </c>
      <c r="D152" s="187" t="s">
        <v>190</v>
      </c>
      <c r="E152" s="188"/>
      <c r="F152" s="189"/>
      <c r="G152" s="127" t="s">
        <v>183</v>
      </c>
      <c r="H152" s="128">
        <v>23</v>
      </c>
      <c r="I152" s="128">
        <v>0</v>
      </c>
      <c r="J152" s="128">
        <f t="shared" si="10"/>
        <v>0</v>
      </c>
      <c r="K152" s="126" t="s">
        <v>125</v>
      </c>
      <c r="L152" s="25"/>
      <c r="M152" s="129" t="s">
        <v>1</v>
      </c>
      <c r="N152" s="130" t="s">
        <v>34</v>
      </c>
      <c r="O152" s="131">
        <v>0.04</v>
      </c>
      <c r="P152" s="131">
        <f t="shared" si="11"/>
        <v>0.92</v>
      </c>
      <c r="Q152" s="131">
        <v>1.0000000000000001E-5</v>
      </c>
      <c r="R152" s="131">
        <f t="shared" si="12"/>
        <v>2.3000000000000001E-4</v>
      </c>
      <c r="S152" s="131">
        <v>0</v>
      </c>
      <c r="T152" s="132">
        <f t="shared" si="13"/>
        <v>0</v>
      </c>
      <c r="AR152" s="133" t="s">
        <v>111</v>
      </c>
      <c r="AT152" s="133" t="s">
        <v>108</v>
      </c>
      <c r="AU152" s="133" t="s">
        <v>112</v>
      </c>
      <c r="AY152" s="13" t="s">
        <v>106</v>
      </c>
      <c r="BE152" s="134">
        <f t="shared" si="14"/>
        <v>0</v>
      </c>
      <c r="BF152" s="134">
        <f t="shared" si="15"/>
        <v>0</v>
      </c>
      <c r="BG152" s="134">
        <f t="shared" si="16"/>
        <v>0</v>
      </c>
      <c r="BH152" s="134">
        <f t="shared" si="17"/>
        <v>0</v>
      </c>
      <c r="BI152" s="134">
        <f t="shared" si="18"/>
        <v>0</v>
      </c>
      <c r="BJ152" s="13" t="s">
        <v>112</v>
      </c>
      <c r="BK152" s="135">
        <f t="shared" si="19"/>
        <v>0</v>
      </c>
      <c r="BL152" s="13" t="s">
        <v>111</v>
      </c>
      <c r="BM152" s="133" t="s">
        <v>191</v>
      </c>
    </row>
    <row r="153" spans="2:65" s="1" customFormat="1" ht="24" customHeight="1">
      <c r="B153" s="124"/>
      <c r="C153" s="136" t="s">
        <v>192</v>
      </c>
      <c r="D153" s="190" t="s">
        <v>301</v>
      </c>
      <c r="E153" s="191"/>
      <c r="F153" s="192"/>
      <c r="G153" s="138" t="s">
        <v>193</v>
      </c>
      <c r="H153" s="139">
        <v>4.5999999999999996</v>
      </c>
      <c r="I153" s="139">
        <v>0</v>
      </c>
      <c r="J153" s="139">
        <f t="shared" si="10"/>
        <v>0</v>
      </c>
      <c r="K153" s="137" t="s">
        <v>125</v>
      </c>
      <c r="L153" s="140"/>
      <c r="M153" s="141" t="s">
        <v>1</v>
      </c>
      <c r="N153" s="142" t="s">
        <v>34</v>
      </c>
      <c r="O153" s="131">
        <v>0</v>
      </c>
      <c r="P153" s="131">
        <f t="shared" si="11"/>
        <v>0</v>
      </c>
      <c r="Q153" s="131">
        <v>6.8599999999999998E-3</v>
      </c>
      <c r="R153" s="131">
        <f t="shared" si="12"/>
        <v>3.1555999999999994E-2</v>
      </c>
      <c r="S153" s="131">
        <v>0</v>
      </c>
      <c r="T153" s="132">
        <f t="shared" si="13"/>
        <v>0</v>
      </c>
      <c r="AR153" s="133" t="s">
        <v>133</v>
      </c>
      <c r="AT153" s="133" t="s">
        <v>156</v>
      </c>
      <c r="AU153" s="133" t="s">
        <v>112</v>
      </c>
      <c r="AY153" s="13" t="s">
        <v>106</v>
      </c>
      <c r="BE153" s="134">
        <f t="shared" si="14"/>
        <v>0</v>
      </c>
      <c r="BF153" s="134">
        <f t="shared" si="15"/>
        <v>0</v>
      </c>
      <c r="BG153" s="134">
        <f t="shared" si="16"/>
        <v>0</v>
      </c>
      <c r="BH153" s="134">
        <f t="shared" si="17"/>
        <v>0</v>
      </c>
      <c r="BI153" s="134">
        <f t="shared" si="18"/>
        <v>0</v>
      </c>
      <c r="BJ153" s="13" t="s">
        <v>112</v>
      </c>
      <c r="BK153" s="135">
        <f t="shared" si="19"/>
        <v>0</v>
      </c>
      <c r="BL153" s="13" t="s">
        <v>111</v>
      </c>
      <c r="BM153" s="133" t="s">
        <v>194</v>
      </c>
    </row>
    <row r="154" spans="2:65" s="1" customFormat="1" ht="24" customHeight="1">
      <c r="B154" s="124"/>
      <c r="C154" s="125" t="s">
        <v>195</v>
      </c>
      <c r="D154" s="187" t="s">
        <v>196</v>
      </c>
      <c r="E154" s="188"/>
      <c r="F154" s="189"/>
      <c r="G154" s="127" t="s">
        <v>183</v>
      </c>
      <c r="H154" s="128">
        <v>110</v>
      </c>
      <c r="I154" s="128">
        <v>0</v>
      </c>
      <c r="J154" s="128">
        <f t="shared" si="10"/>
        <v>0</v>
      </c>
      <c r="K154" s="126" t="s">
        <v>125</v>
      </c>
      <c r="L154" s="25"/>
      <c r="M154" s="129" t="s">
        <v>1</v>
      </c>
      <c r="N154" s="130" t="s">
        <v>34</v>
      </c>
      <c r="O154" s="131">
        <v>4.2999999999999997E-2</v>
      </c>
      <c r="P154" s="131">
        <f t="shared" si="11"/>
        <v>4.7299999999999995</v>
      </c>
      <c r="Q154" s="131">
        <v>1.0000000000000001E-5</v>
      </c>
      <c r="R154" s="131">
        <f t="shared" si="12"/>
        <v>1.1000000000000001E-3</v>
      </c>
      <c r="S154" s="131">
        <v>0</v>
      </c>
      <c r="T154" s="132">
        <f t="shared" si="13"/>
        <v>0</v>
      </c>
      <c r="AR154" s="133" t="s">
        <v>111</v>
      </c>
      <c r="AT154" s="133" t="s">
        <v>108</v>
      </c>
      <c r="AU154" s="133" t="s">
        <v>112</v>
      </c>
      <c r="AY154" s="13" t="s">
        <v>106</v>
      </c>
      <c r="BE154" s="134">
        <f t="shared" si="14"/>
        <v>0</v>
      </c>
      <c r="BF154" s="134">
        <f t="shared" si="15"/>
        <v>0</v>
      </c>
      <c r="BG154" s="134">
        <f t="shared" si="16"/>
        <v>0</v>
      </c>
      <c r="BH154" s="134">
        <f t="shared" si="17"/>
        <v>0</v>
      </c>
      <c r="BI154" s="134">
        <f t="shared" si="18"/>
        <v>0</v>
      </c>
      <c r="BJ154" s="13" t="s">
        <v>112</v>
      </c>
      <c r="BK154" s="135">
        <f t="shared" si="19"/>
        <v>0</v>
      </c>
      <c r="BL154" s="13" t="s">
        <v>111</v>
      </c>
      <c r="BM154" s="133" t="s">
        <v>197</v>
      </c>
    </row>
    <row r="155" spans="2:65" s="1" customFormat="1" ht="24" customHeight="1">
      <c r="B155" s="124"/>
      <c r="C155" s="136" t="s">
        <v>198</v>
      </c>
      <c r="D155" s="190" t="s">
        <v>302</v>
      </c>
      <c r="E155" s="191"/>
      <c r="F155" s="192"/>
      <c r="G155" s="138" t="s">
        <v>193</v>
      </c>
      <c r="H155" s="139">
        <v>22</v>
      </c>
      <c r="I155" s="139">
        <v>0</v>
      </c>
      <c r="J155" s="139">
        <f t="shared" si="10"/>
        <v>0</v>
      </c>
      <c r="K155" s="137" t="s">
        <v>125</v>
      </c>
      <c r="L155" s="140"/>
      <c r="M155" s="141" t="s">
        <v>1</v>
      </c>
      <c r="N155" s="142" t="s">
        <v>34</v>
      </c>
      <c r="O155" s="131">
        <v>0</v>
      </c>
      <c r="P155" s="131">
        <f t="shared" si="11"/>
        <v>0</v>
      </c>
      <c r="Q155" s="131">
        <v>1.278E-2</v>
      </c>
      <c r="R155" s="131">
        <f t="shared" si="12"/>
        <v>0.28115999999999997</v>
      </c>
      <c r="S155" s="131">
        <v>0</v>
      </c>
      <c r="T155" s="132">
        <f t="shared" si="13"/>
        <v>0</v>
      </c>
      <c r="AR155" s="133" t="s">
        <v>133</v>
      </c>
      <c r="AT155" s="133" t="s">
        <v>156</v>
      </c>
      <c r="AU155" s="133" t="s">
        <v>112</v>
      </c>
      <c r="AY155" s="13" t="s">
        <v>106</v>
      </c>
      <c r="BE155" s="134">
        <f t="shared" si="14"/>
        <v>0</v>
      </c>
      <c r="BF155" s="134">
        <f t="shared" si="15"/>
        <v>0</v>
      </c>
      <c r="BG155" s="134">
        <f t="shared" si="16"/>
        <v>0</v>
      </c>
      <c r="BH155" s="134">
        <f t="shared" si="17"/>
        <v>0</v>
      </c>
      <c r="BI155" s="134">
        <f t="shared" si="18"/>
        <v>0</v>
      </c>
      <c r="BJ155" s="13" t="s">
        <v>112</v>
      </c>
      <c r="BK155" s="135">
        <f t="shared" si="19"/>
        <v>0</v>
      </c>
      <c r="BL155" s="13" t="s">
        <v>111</v>
      </c>
      <c r="BM155" s="133" t="s">
        <v>199</v>
      </c>
    </row>
    <row r="156" spans="2:65" s="1" customFormat="1" ht="24" customHeight="1">
      <c r="B156" s="124"/>
      <c r="C156" s="125" t="s">
        <v>200</v>
      </c>
      <c r="D156" s="187" t="s">
        <v>201</v>
      </c>
      <c r="E156" s="188"/>
      <c r="F156" s="189"/>
      <c r="G156" s="127" t="s">
        <v>183</v>
      </c>
      <c r="H156" s="128">
        <v>133</v>
      </c>
      <c r="I156" s="128">
        <v>0</v>
      </c>
      <c r="J156" s="128">
        <f t="shared" si="10"/>
        <v>0</v>
      </c>
      <c r="K156" s="126" t="s">
        <v>187</v>
      </c>
      <c r="L156" s="25"/>
      <c r="M156" s="129" t="s">
        <v>1</v>
      </c>
      <c r="N156" s="130" t="s">
        <v>34</v>
      </c>
      <c r="O156" s="131">
        <v>5.9549999999999999E-2</v>
      </c>
      <c r="P156" s="131">
        <f t="shared" si="11"/>
        <v>7.9201499999999996</v>
      </c>
      <c r="Q156" s="131">
        <v>0</v>
      </c>
      <c r="R156" s="131">
        <f t="shared" si="12"/>
        <v>0</v>
      </c>
      <c r="S156" s="131">
        <v>0</v>
      </c>
      <c r="T156" s="132">
        <f t="shared" si="13"/>
        <v>0</v>
      </c>
      <c r="AR156" s="133" t="s">
        <v>111</v>
      </c>
      <c r="AT156" s="133" t="s">
        <v>108</v>
      </c>
      <c r="AU156" s="133" t="s">
        <v>112</v>
      </c>
      <c r="AY156" s="13" t="s">
        <v>106</v>
      </c>
      <c r="BE156" s="134">
        <f t="shared" si="14"/>
        <v>0</v>
      </c>
      <c r="BF156" s="134">
        <f t="shared" si="15"/>
        <v>0</v>
      </c>
      <c r="BG156" s="134">
        <f t="shared" si="16"/>
        <v>0</v>
      </c>
      <c r="BH156" s="134">
        <f t="shared" si="17"/>
        <v>0</v>
      </c>
      <c r="BI156" s="134">
        <f t="shared" si="18"/>
        <v>0</v>
      </c>
      <c r="BJ156" s="13" t="s">
        <v>112</v>
      </c>
      <c r="BK156" s="135">
        <f t="shared" si="19"/>
        <v>0</v>
      </c>
      <c r="BL156" s="13" t="s">
        <v>111</v>
      </c>
      <c r="BM156" s="133" t="s">
        <v>202</v>
      </c>
    </row>
    <row r="157" spans="2:65" s="1" customFormat="1" ht="24" customHeight="1">
      <c r="B157" s="124"/>
      <c r="C157" s="125" t="s">
        <v>203</v>
      </c>
      <c r="D157" s="187" t="s">
        <v>204</v>
      </c>
      <c r="E157" s="188"/>
      <c r="F157" s="189"/>
      <c r="G157" s="127" t="s">
        <v>183</v>
      </c>
      <c r="H157" s="128">
        <v>5</v>
      </c>
      <c r="I157" s="128">
        <v>0</v>
      </c>
      <c r="J157" s="128">
        <f t="shared" si="10"/>
        <v>0</v>
      </c>
      <c r="K157" s="126" t="s">
        <v>138</v>
      </c>
      <c r="L157" s="25"/>
      <c r="M157" s="129" t="s">
        <v>1</v>
      </c>
      <c r="N157" s="130" t="s">
        <v>34</v>
      </c>
      <c r="O157" s="131">
        <v>0.18551999999999999</v>
      </c>
      <c r="P157" s="131">
        <f t="shared" si="11"/>
        <v>0.92759999999999998</v>
      </c>
      <c r="Q157" s="131">
        <v>0</v>
      </c>
      <c r="R157" s="131">
        <f t="shared" si="12"/>
        <v>0</v>
      </c>
      <c r="S157" s="131">
        <v>0</v>
      </c>
      <c r="T157" s="132">
        <f t="shared" si="13"/>
        <v>0</v>
      </c>
      <c r="AR157" s="133" t="s">
        <v>111</v>
      </c>
      <c r="AT157" s="133" t="s">
        <v>108</v>
      </c>
      <c r="AU157" s="133" t="s">
        <v>112</v>
      </c>
      <c r="AY157" s="13" t="s">
        <v>106</v>
      </c>
      <c r="BE157" s="134">
        <f t="shared" si="14"/>
        <v>0</v>
      </c>
      <c r="BF157" s="134">
        <f t="shared" si="15"/>
        <v>0</v>
      </c>
      <c r="BG157" s="134">
        <f t="shared" si="16"/>
        <v>0</v>
      </c>
      <c r="BH157" s="134">
        <f t="shared" si="17"/>
        <v>0</v>
      </c>
      <c r="BI157" s="134">
        <f t="shared" si="18"/>
        <v>0</v>
      </c>
      <c r="BJ157" s="13" t="s">
        <v>112</v>
      </c>
      <c r="BK157" s="135">
        <f t="shared" si="19"/>
        <v>0</v>
      </c>
      <c r="BL157" s="13" t="s">
        <v>111</v>
      </c>
      <c r="BM157" s="133" t="s">
        <v>205</v>
      </c>
    </row>
    <row r="158" spans="2:65" s="1" customFormat="1" ht="36" customHeight="1">
      <c r="B158" s="124"/>
      <c r="C158" s="125" t="s">
        <v>206</v>
      </c>
      <c r="D158" s="187" t="s">
        <v>207</v>
      </c>
      <c r="E158" s="188"/>
      <c r="F158" s="189"/>
      <c r="G158" s="127" t="s">
        <v>193</v>
      </c>
      <c r="H158" s="128">
        <v>4</v>
      </c>
      <c r="I158" s="128">
        <v>0</v>
      </c>
      <c r="J158" s="128">
        <f t="shared" si="10"/>
        <v>0</v>
      </c>
      <c r="K158" s="126" t="s">
        <v>125</v>
      </c>
      <c r="L158" s="25"/>
      <c r="M158" s="129" t="s">
        <v>1</v>
      </c>
      <c r="N158" s="130" t="s">
        <v>34</v>
      </c>
      <c r="O158" s="131">
        <v>1.8525</v>
      </c>
      <c r="P158" s="131">
        <f t="shared" si="11"/>
        <v>7.41</v>
      </c>
      <c r="Q158" s="131">
        <v>0</v>
      </c>
      <c r="R158" s="131">
        <f t="shared" si="12"/>
        <v>0</v>
      </c>
      <c r="S158" s="131">
        <v>0</v>
      </c>
      <c r="T158" s="132">
        <f t="shared" si="13"/>
        <v>0</v>
      </c>
      <c r="AR158" s="133" t="s">
        <v>111</v>
      </c>
      <c r="AT158" s="133" t="s">
        <v>108</v>
      </c>
      <c r="AU158" s="133" t="s">
        <v>112</v>
      </c>
      <c r="AY158" s="13" t="s">
        <v>106</v>
      </c>
      <c r="BE158" s="134">
        <f t="shared" si="14"/>
        <v>0</v>
      </c>
      <c r="BF158" s="134">
        <f t="shared" si="15"/>
        <v>0</v>
      </c>
      <c r="BG158" s="134">
        <f t="shared" si="16"/>
        <v>0</v>
      </c>
      <c r="BH158" s="134">
        <f t="shared" si="17"/>
        <v>0</v>
      </c>
      <c r="BI158" s="134">
        <f t="shared" si="18"/>
        <v>0</v>
      </c>
      <c r="BJ158" s="13" t="s">
        <v>112</v>
      </c>
      <c r="BK158" s="135">
        <f t="shared" si="19"/>
        <v>0</v>
      </c>
      <c r="BL158" s="13" t="s">
        <v>111</v>
      </c>
      <c r="BM158" s="133" t="s">
        <v>208</v>
      </c>
    </row>
    <row r="159" spans="2:65" s="1" customFormat="1" ht="24" customHeight="1">
      <c r="B159" s="124"/>
      <c r="C159" s="136" t="s">
        <v>209</v>
      </c>
      <c r="D159" s="190" t="s">
        <v>303</v>
      </c>
      <c r="E159" s="191"/>
      <c r="F159" s="192"/>
      <c r="G159" s="138" t="s">
        <v>193</v>
      </c>
      <c r="H159" s="139">
        <v>2</v>
      </c>
      <c r="I159" s="139">
        <v>0</v>
      </c>
      <c r="J159" s="139">
        <f t="shared" si="10"/>
        <v>0</v>
      </c>
      <c r="K159" s="137" t="s">
        <v>125</v>
      </c>
      <c r="L159" s="140"/>
      <c r="M159" s="141" t="s">
        <v>1</v>
      </c>
      <c r="N159" s="142" t="s">
        <v>34</v>
      </c>
      <c r="O159" s="131">
        <v>0</v>
      </c>
      <c r="P159" s="131">
        <f t="shared" si="11"/>
        <v>0</v>
      </c>
      <c r="Q159" s="131">
        <v>9.7999999999999997E-3</v>
      </c>
      <c r="R159" s="131">
        <f t="shared" si="12"/>
        <v>1.9599999999999999E-2</v>
      </c>
      <c r="S159" s="131">
        <v>0</v>
      </c>
      <c r="T159" s="132">
        <f t="shared" si="13"/>
        <v>0</v>
      </c>
      <c r="AR159" s="133" t="s">
        <v>133</v>
      </c>
      <c r="AT159" s="133" t="s">
        <v>156</v>
      </c>
      <c r="AU159" s="133" t="s">
        <v>112</v>
      </c>
      <c r="AY159" s="13" t="s">
        <v>106</v>
      </c>
      <c r="BE159" s="134">
        <f t="shared" si="14"/>
        <v>0</v>
      </c>
      <c r="BF159" s="134">
        <f t="shared" si="15"/>
        <v>0</v>
      </c>
      <c r="BG159" s="134">
        <f t="shared" si="16"/>
        <v>0</v>
      </c>
      <c r="BH159" s="134">
        <f t="shared" si="17"/>
        <v>0</v>
      </c>
      <c r="BI159" s="134">
        <f t="shared" si="18"/>
        <v>0</v>
      </c>
      <c r="BJ159" s="13" t="s">
        <v>112</v>
      </c>
      <c r="BK159" s="135">
        <f t="shared" si="19"/>
        <v>0</v>
      </c>
      <c r="BL159" s="13" t="s">
        <v>111</v>
      </c>
      <c r="BM159" s="133" t="s">
        <v>210</v>
      </c>
    </row>
    <row r="160" spans="2:65" s="1" customFormat="1" ht="24" customHeight="1">
      <c r="B160" s="124"/>
      <c r="C160" s="136" t="s">
        <v>211</v>
      </c>
      <c r="D160" s="190" t="s">
        <v>304</v>
      </c>
      <c r="E160" s="191"/>
      <c r="F160" s="192"/>
      <c r="G160" s="138" t="s">
        <v>193</v>
      </c>
      <c r="H160" s="139">
        <v>2</v>
      </c>
      <c r="I160" s="139">
        <v>0</v>
      </c>
      <c r="J160" s="139">
        <f t="shared" si="10"/>
        <v>0</v>
      </c>
      <c r="K160" s="137" t="s">
        <v>125</v>
      </c>
      <c r="L160" s="140"/>
      <c r="M160" s="141" t="s">
        <v>1</v>
      </c>
      <c r="N160" s="142" t="s">
        <v>34</v>
      </c>
      <c r="O160" s="131">
        <v>0</v>
      </c>
      <c r="P160" s="131">
        <f t="shared" si="11"/>
        <v>0</v>
      </c>
      <c r="Q160" s="131">
        <v>1.018E-2</v>
      </c>
      <c r="R160" s="131">
        <f t="shared" si="12"/>
        <v>2.036E-2</v>
      </c>
      <c r="S160" s="131">
        <v>0</v>
      </c>
      <c r="T160" s="132">
        <f t="shared" si="13"/>
        <v>0</v>
      </c>
      <c r="AR160" s="133" t="s">
        <v>133</v>
      </c>
      <c r="AT160" s="133" t="s">
        <v>156</v>
      </c>
      <c r="AU160" s="133" t="s">
        <v>112</v>
      </c>
      <c r="AY160" s="13" t="s">
        <v>106</v>
      </c>
      <c r="BE160" s="134">
        <f t="shared" si="14"/>
        <v>0</v>
      </c>
      <c r="BF160" s="134">
        <f t="shared" si="15"/>
        <v>0</v>
      </c>
      <c r="BG160" s="134">
        <f t="shared" si="16"/>
        <v>0</v>
      </c>
      <c r="BH160" s="134">
        <f t="shared" si="17"/>
        <v>0</v>
      </c>
      <c r="BI160" s="134">
        <f t="shared" si="18"/>
        <v>0</v>
      </c>
      <c r="BJ160" s="13" t="s">
        <v>112</v>
      </c>
      <c r="BK160" s="135">
        <f t="shared" si="19"/>
        <v>0</v>
      </c>
      <c r="BL160" s="13" t="s">
        <v>111</v>
      </c>
      <c r="BM160" s="133" t="s">
        <v>212</v>
      </c>
    </row>
    <row r="161" spans="2:65" s="1" customFormat="1" ht="24" customHeight="1">
      <c r="B161" s="124"/>
      <c r="C161" s="136" t="s">
        <v>213</v>
      </c>
      <c r="D161" s="190" t="s">
        <v>305</v>
      </c>
      <c r="E161" s="191"/>
      <c r="F161" s="192"/>
      <c r="G161" s="138" t="s">
        <v>193</v>
      </c>
      <c r="H161" s="139">
        <v>4</v>
      </c>
      <c r="I161" s="139">
        <v>0</v>
      </c>
      <c r="J161" s="139">
        <f t="shared" si="10"/>
        <v>0</v>
      </c>
      <c r="K161" s="137" t="s">
        <v>125</v>
      </c>
      <c r="L161" s="140"/>
      <c r="M161" s="141" t="s">
        <v>1</v>
      </c>
      <c r="N161" s="142" t="s">
        <v>34</v>
      </c>
      <c r="O161" s="131">
        <v>0</v>
      </c>
      <c r="P161" s="131">
        <f t="shared" si="11"/>
        <v>0</v>
      </c>
      <c r="Q161" s="131">
        <v>1.4489999999999999E-2</v>
      </c>
      <c r="R161" s="131">
        <f t="shared" si="12"/>
        <v>5.7959999999999998E-2</v>
      </c>
      <c r="S161" s="131">
        <v>0</v>
      </c>
      <c r="T161" s="132">
        <f t="shared" si="13"/>
        <v>0</v>
      </c>
      <c r="AR161" s="133" t="s">
        <v>133</v>
      </c>
      <c r="AT161" s="133" t="s">
        <v>156</v>
      </c>
      <c r="AU161" s="133" t="s">
        <v>112</v>
      </c>
      <c r="AY161" s="13" t="s">
        <v>106</v>
      </c>
      <c r="BE161" s="134">
        <f t="shared" si="14"/>
        <v>0</v>
      </c>
      <c r="BF161" s="134">
        <f t="shared" si="15"/>
        <v>0</v>
      </c>
      <c r="BG161" s="134">
        <f t="shared" si="16"/>
        <v>0</v>
      </c>
      <c r="BH161" s="134">
        <f t="shared" si="17"/>
        <v>0</v>
      </c>
      <c r="BI161" s="134">
        <f t="shared" si="18"/>
        <v>0</v>
      </c>
      <c r="BJ161" s="13" t="s">
        <v>112</v>
      </c>
      <c r="BK161" s="135">
        <f t="shared" si="19"/>
        <v>0</v>
      </c>
      <c r="BL161" s="13" t="s">
        <v>111</v>
      </c>
      <c r="BM161" s="133" t="s">
        <v>214</v>
      </c>
    </row>
    <row r="162" spans="2:65" s="1" customFormat="1" ht="24" customHeight="1">
      <c r="B162" s="124"/>
      <c r="C162" s="136" t="s">
        <v>215</v>
      </c>
      <c r="D162" s="190" t="s">
        <v>306</v>
      </c>
      <c r="E162" s="191"/>
      <c r="F162" s="192"/>
      <c r="G162" s="138" t="s">
        <v>193</v>
      </c>
      <c r="H162" s="139">
        <v>4</v>
      </c>
      <c r="I162" s="139">
        <v>0</v>
      </c>
      <c r="J162" s="139">
        <f t="shared" si="10"/>
        <v>0</v>
      </c>
      <c r="K162" s="137" t="s">
        <v>125</v>
      </c>
      <c r="L162" s="140"/>
      <c r="M162" s="141" t="s">
        <v>1</v>
      </c>
      <c r="N162" s="142" t="s">
        <v>34</v>
      </c>
      <c r="O162" s="131">
        <v>0</v>
      </c>
      <c r="P162" s="131">
        <f t="shared" si="11"/>
        <v>0</v>
      </c>
      <c r="Q162" s="131">
        <v>5.8799999999999998E-3</v>
      </c>
      <c r="R162" s="131">
        <f t="shared" si="12"/>
        <v>2.3519999999999999E-2</v>
      </c>
      <c r="S162" s="131">
        <v>0</v>
      </c>
      <c r="T162" s="132">
        <f t="shared" si="13"/>
        <v>0</v>
      </c>
      <c r="AR162" s="133" t="s">
        <v>133</v>
      </c>
      <c r="AT162" s="133" t="s">
        <v>156</v>
      </c>
      <c r="AU162" s="133" t="s">
        <v>112</v>
      </c>
      <c r="AY162" s="13" t="s">
        <v>106</v>
      </c>
      <c r="BE162" s="134">
        <f t="shared" si="14"/>
        <v>0</v>
      </c>
      <c r="BF162" s="134">
        <f t="shared" si="15"/>
        <v>0</v>
      </c>
      <c r="BG162" s="134">
        <f t="shared" si="16"/>
        <v>0</v>
      </c>
      <c r="BH162" s="134">
        <f t="shared" si="17"/>
        <v>0</v>
      </c>
      <c r="BI162" s="134">
        <f t="shared" si="18"/>
        <v>0</v>
      </c>
      <c r="BJ162" s="13" t="s">
        <v>112</v>
      </c>
      <c r="BK162" s="135">
        <f t="shared" si="19"/>
        <v>0</v>
      </c>
      <c r="BL162" s="13" t="s">
        <v>111</v>
      </c>
      <c r="BM162" s="133" t="s">
        <v>216</v>
      </c>
    </row>
    <row r="163" spans="2:65" s="1" customFormat="1" ht="24" customHeight="1">
      <c r="B163" s="124"/>
      <c r="C163" s="136" t="s">
        <v>217</v>
      </c>
      <c r="D163" s="190" t="s">
        <v>307</v>
      </c>
      <c r="E163" s="191"/>
      <c r="F163" s="192"/>
      <c r="G163" s="138" t="s">
        <v>193</v>
      </c>
      <c r="H163" s="139">
        <v>8</v>
      </c>
      <c r="I163" s="139">
        <v>0</v>
      </c>
      <c r="J163" s="139">
        <f t="shared" si="10"/>
        <v>0</v>
      </c>
      <c r="K163" s="137" t="s">
        <v>125</v>
      </c>
      <c r="L163" s="140"/>
      <c r="M163" s="141" t="s">
        <v>1</v>
      </c>
      <c r="N163" s="142" t="s">
        <v>34</v>
      </c>
      <c r="O163" s="131">
        <v>0</v>
      </c>
      <c r="P163" s="131">
        <f t="shared" si="11"/>
        <v>0</v>
      </c>
      <c r="Q163" s="131">
        <v>6.6E-4</v>
      </c>
      <c r="R163" s="131">
        <f t="shared" si="12"/>
        <v>5.28E-3</v>
      </c>
      <c r="S163" s="131">
        <v>0</v>
      </c>
      <c r="T163" s="132">
        <f t="shared" si="13"/>
        <v>0</v>
      </c>
      <c r="AR163" s="133" t="s">
        <v>133</v>
      </c>
      <c r="AT163" s="133" t="s">
        <v>156</v>
      </c>
      <c r="AU163" s="133" t="s">
        <v>112</v>
      </c>
      <c r="AY163" s="13" t="s">
        <v>106</v>
      </c>
      <c r="BE163" s="134">
        <f t="shared" si="14"/>
        <v>0</v>
      </c>
      <c r="BF163" s="134">
        <f t="shared" si="15"/>
        <v>0</v>
      </c>
      <c r="BG163" s="134">
        <f t="shared" si="16"/>
        <v>0</v>
      </c>
      <c r="BH163" s="134">
        <f t="shared" si="17"/>
        <v>0</v>
      </c>
      <c r="BI163" s="134">
        <f t="shared" si="18"/>
        <v>0</v>
      </c>
      <c r="BJ163" s="13" t="s">
        <v>112</v>
      </c>
      <c r="BK163" s="135">
        <f t="shared" si="19"/>
        <v>0</v>
      </c>
      <c r="BL163" s="13" t="s">
        <v>111</v>
      </c>
      <c r="BM163" s="133" t="s">
        <v>218</v>
      </c>
    </row>
    <row r="164" spans="2:65" s="1" customFormat="1" ht="24" customHeight="1">
      <c r="B164" s="124"/>
      <c r="C164" s="136" t="s">
        <v>219</v>
      </c>
      <c r="D164" s="190" t="s">
        <v>308</v>
      </c>
      <c r="E164" s="191"/>
      <c r="F164" s="192"/>
      <c r="G164" s="138" t="s">
        <v>193</v>
      </c>
      <c r="H164" s="139">
        <v>4</v>
      </c>
      <c r="I164" s="139">
        <v>0</v>
      </c>
      <c r="J164" s="139">
        <f t="shared" si="10"/>
        <v>0</v>
      </c>
      <c r="K164" s="137" t="s">
        <v>125</v>
      </c>
      <c r="L164" s="140"/>
      <c r="M164" s="141" t="s">
        <v>1</v>
      </c>
      <c r="N164" s="142" t="s">
        <v>34</v>
      </c>
      <c r="O164" s="131">
        <v>0</v>
      </c>
      <c r="P164" s="131">
        <f t="shared" si="11"/>
        <v>0</v>
      </c>
      <c r="Q164" s="131">
        <v>2.0500000000000001E-2</v>
      </c>
      <c r="R164" s="131">
        <f t="shared" si="12"/>
        <v>8.2000000000000003E-2</v>
      </c>
      <c r="S164" s="131">
        <v>0</v>
      </c>
      <c r="T164" s="132">
        <f t="shared" si="13"/>
        <v>0</v>
      </c>
      <c r="AR164" s="133" t="s">
        <v>133</v>
      </c>
      <c r="AT164" s="133" t="s">
        <v>156</v>
      </c>
      <c r="AU164" s="133" t="s">
        <v>112</v>
      </c>
      <c r="AY164" s="13" t="s">
        <v>106</v>
      </c>
      <c r="BE164" s="134">
        <f t="shared" si="14"/>
        <v>0</v>
      </c>
      <c r="BF164" s="134">
        <f t="shared" si="15"/>
        <v>0</v>
      </c>
      <c r="BG164" s="134">
        <f t="shared" si="16"/>
        <v>0</v>
      </c>
      <c r="BH164" s="134">
        <f t="shared" si="17"/>
        <v>0</v>
      </c>
      <c r="BI164" s="134">
        <f t="shared" si="18"/>
        <v>0</v>
      </c>
      <c r="BJ164" s="13" t="s">
        <v>112</v>
      </c>
      <c r="BK164" s="135">
        <f t="shared" si="19"/>
        <v>0</v>
      </c>
      <c r="BL164" s="13" t="s">
        <v>111</v>
      </c>
      <c r="BM164" s="133" t="s">
        <v>220</v>
      </c>
    </row>
    <row r="165" spans="2:65" s="1" customFormat="1" ht="36" customHeight="1">
      <c r="B165" s="124"/>
      <c r="C165" s="125" t="s">
        <v>221</v>
      </c>
      <c r="D165" s="187" t="s">
        <v>222</v>
      </c>
      <c r="E165" s="188"/>
      <c r="F165" s="189"/>
      <c r="G165" s="127" t="s">
        <v>193</v>
      </c>
      <c r="H165" s="128">
        <v>2</v>
      </c>
      <c r="I165" s="128">
        <v>0</v>
      </c>
      <c r="J165" s="128">
        <f t="shared" si="10"/>
        <v>0</v>
      </c>
      <c r="K165" s="126" t="s">
        <v>125</v>
      </c>
      <c r="L165" s="25"/>
      <c r="M165" s="129" t="s">
        <v>1</v>
      </c>
      <c r="N165" s="130" t="s">
        <v>34</v>
      </c>
      <c r="O165" s="131">
        <v>3.77</v>
      </c>
      <c r="P165" s="131">
        <f t="shared" si="11"/>
        <v>7.54</v>
      </c>
      <c r="Q165" s="131">
        <v>0</v>
      </c>
      <c r="R165" s="131">
        <f t="shared" si="12"/>
        <v>0</v>
      </c>
      <c r="S165" s="131">
        <v>0</v>
      </c>
      <c r="T165" s="132">
        <f t="shared" si="13"/>
        <v>0</v>
      </c>
      <c r="AR165" s="133" t="s">
        <v>111</v>
      </c>
      <c r="AT165" s="133" t="s">
        <v>108</v>
      </c>
      <c r="AU165" s="133" t="s">
        <v>112</v>
      </c>
      <c r="AY165" s="13" t="s">
        <v>106</v>
      </c>
      <c r="BE165" s="134">
        <f t="shared" si="14"/>
        <v>0</v>
      </c>
      <c r="BF165" s="134">
        <f t="shared" si="15"/>
        <v>0</v>
      </c>
      <c r="BG165" s="134">
        <f t="shared" si="16"/>
        <v>0</v>
      </c>
      <c r="BH165" s="134">
        <f t="shared" si="17"/>
        <v>0</v>
      </c>
      <c r="BI165" s="134">
        <f t="shared" si="18"/>
        <v>0</v>
      </c>
      <c r="BJ165" s="13" t="s">
        <v>112</v>
      </c>
      <c r="BK165" s="135">
        <f t="shared" si="19"/>
        <v>0</v>
      </c>
      <c r="BL165" s="13" t="s">
        <v>111</v>
      </c>
      <c r="BM165" s="133" t="s">
        <v>223</v>
      </c>
    </row>
    <row r="166" spans="2:65" s="1" customFormat="1" ht="24" customHeight="1">
      <c r="B166" s="124"/>
      <c r="C166" s="136" t="s">
        <v>224</v>
      </c>
      <c r="D166" s="190" t="s">
        <v>309</v>
      </c>
      <c r="E166" s="191"/>
      <c r="F166" s="192"/>
      <c r="G166" s="138" t="s">
        <v>193</v>
      </c>
      <c r="H166" s="139">
        <v>2</v>
      </c>
      <c r="I166" s="139">
        <v>0</v>
      </c>
      <c r="J166" s="139">
        <f t="shared" si="10"/>
        <v>0</v>
      </c>
      <c r="K166" s="137" t="s">
        <v>125</v>
      </c>
      <c r="L166" s="140"/>
      <c r="M166" s="141" t="s">
        <v>1</v>
      </c>
      <c r="N166" s="142" t="s">
        <v>34</v>
      </c>
      <c r="O166" s="131">
        <v>0</v>
      </c>
      <c r="P166" s="131">
        <f t="shared" si="11"/>
        <v>0</v>
      </c>
      <c r="Q166" s="131">
        <v>3.6400000000000002E-2</v>
      </c>
      <c r="R166" s="131">
        <f t="shared" si="12"/>
        <v>7.2800000000000004E-2</v>
      </c>
      <c r="S166" s="131">
        <v>0</v>
      </c>
      <c r="T166" s="132">
        <f t="shared" si="13"/>
        <v>0</v>
      </c>
      <c r="AR166" s="133" t="s">
        <v>133</v>
      </c>
      <c r="AT166" s="133" t="s">
        <v>156</v>
      </c>
      <c r="AU166" s="133" t="s">
        <v>112</v>
      </c>
      <c r="AY166" s="13" t="s">
        <v>106</v>
      </c>
      <c r="BE166" s="134">
        <f t="shared" si="14"/>
        <v>0</v>
      </c>
      <c r="BF166" s="134">
        <f t="shared" si="15"/>
        <v>0</v>
      </c>
      <c r="BG166" s="134">
        <f t="shared" si="16"/>
        <v>0</v>
      </c>
      <c r="BH166" s="134">
        <f t="shared" si="17"/>
        <v>0</v>
      </c>
      <c r="BI166" s="134">
        <f t="shared" si="18"/>
        <v>0</v>
      </c>
      <c r="BJ166" s="13" t="s">
        <v>112</v>
      </c>
      <c r="BK166" s="135">
        <f t="shared" si="19"/>
        <v>0</v>
      </c>
      <c r="BL166" s="13" t="s">
        <v>111</v>
      </c>
      <c r="BM166" s="133" t="s">
        <v>225</v>
      </c>
    </row>
    <row r="167" spans="2:65" s="1" customFormat="1" ht="36" customHeight="1">
      <c r="B167" s="124"/>
      <c r="C167" s="136" t="s">
        <v>226</v>
      </c>
      <c r="D167" s="190" t="s">
        <v>310</v>
      </c>
      <c r="E167" s="191"/>
      <c r="F167" s="192"/>
      <c r="G167" s="138" t="s">
        <v>193</v>
      </c>
      <c r="H167" s="139">
        <v>2</v>
      </c>
      <c r="I167" s="139">
        <v>0</v>
      </c>
      <c r="J167" s="139">
        <f t="shared" si="10"/>
        <v>0</v>
      </c>
      <c r="K167" s="137" t="s">
        <v>187</v>
      </c>
      <c r="L167" s="140"/>
      <c r="M167" s="141" t="s">
        <v>1</v>
      </c>
      <c r="N167" s="142" t="s">
        <v>34</v>
      </c>
      <c r="O167" s="131">
        <v>0</v>
      </c>
      <c r="P167" s="131">
        <f t="shared" si="11"/>
        <v>0</v>
      </c>
      <c r="Q167" s="131">
        <v>4.5999999999999999E-3</v>
      </c>
      <c r="R167" s="131">
        <f t="shared" si="12"/>
        <v>9.1999999999999998E-3</v>
      </c>
      <c r="S167" s="131">
        <v>0</v>
      </c>
      <c r="T167" s="132">
        <f t="shared" si="13"/>
        <v>0</v>
      </c>
      <c r="AR167" s="133" t="s">
        <v>133</v>
      </c>
      <c r="AT167" s="133" t="s">
        <v>156</v>
      </c>
      <c r="AU167" s="133" t="s">
        <v>112</v>
      </c>
      <c r="AY167" s="13" t="s">
        <v>106</v>
      </c>
      <c r="BE167" s="134">
        <f t="shared" si="14"/>
        <v>0</v>
      </c>
      <c r="BF167" s="134">
        <f t="shared" si="15"/>
        <v>0</v>
      </c>
      <c r="BG167" s="134">
        <f t="shared" si="16"/>
        <v>0</v>
      </c>
      <c r="BH167" s="134">
        <f t="shared" si="17"/>
        <v>0</v>
      </c>
      <c r="BI167" s="134">
        <f t="shared" si="18"/>
        <v>0</v>
      </c>
      <c r="BJ167" s="13" t="s">
        <v>112</v>
      </c>
      <c r="BK167" s="135">
        <f t="shared" si="19"/>
        <v>0</v>
      </c>
      <c r="BL167" s="13" t="s">
        <v>111</v>
      </c>
      <c r="BM167" s="133" t="s">
        <v>227</v>
      </c>
    </row>
    <row r="168" spans="2:65" s="1" customFormat="1" ht="24" customHeight="1">
      <c r="B168" s="124"/>
      <c r="C168" s="136" t="s">
        <v>228</v>
      </c>
      <c r="D168" s="190" t="s">
        <v>311</v>
      </c>
      <c r="E168" s="191"/>
      <c r="F168" s="192"/>
      <c r="G168" s="138" t="s">
        <v>193</v>
      </c>
      <c r="H168" s="139">
        <v>2</v>
      </c>
      <c r="I168" s="139">
        <v>0</v>
      </c>
      <c r="J168" s="139">
        <f t="shared" si="10"/>
        <v>0</v>
      </c>
      <c r="K168" s="137" t="s">
        <v>187</v>
      </c>
      <c r="L168" s="140"/>
      <c r="M168" s="141" t="s">
        <v>1</v>
      </c>
      <c r="N168" s="142" t="s">
        <v>34</v>
      </c>
      <c r="O168" s="131">
        <v>0</v>
      </c>
      <c r="P168" s="131">
        <f t="shared" si="11"/>
        <v>0</v>
      </c>
      <c r="Q168" s="131">
        <v>3.8999999999999999E-4</v>
      </c>
      <c r="R168" s="131">
        <f t="shared" si="12"/>
        <v>7.7999999999999999E-4</v>
      </c>
      <c r="S168" s="131">
        <v>0</v>
      </c>
      <c r="T168" s="132">
        <f t="shared" si="13"/>
        <v>0</v>
      </c>
      <c r="AR168" s="133" t="s">
        <v>133</v>
      </c>
      <c r="AT168" s="133" t="s">
        <v>156</v>
      </c>
      <c r="AU168" s="133" t="s">
        <v>112</v>
      </c>
      <c r="AY168" s="13" t="s">
        <v>106</v>
      </c>
      <c r="BE168" s="134">
        <f t="shared" si="14"/>
        <v>0</v>
      </c>
      <c r="BF168" s="134">
        <f t="shared" si="15"/>
        <v>0</v>
      </c>
      <c r="BG168" s="134">
        <f t="shared" si="16"/>
        <v>0</v>
      </c>
      <c r="BH168" s="134">
        <f t="shared" si="17"/>
        <v>0</v>
      </c>
      <c r="BI168" s="134">
        <f t="shared" si="18"/>
        <v>0</v>
      </c>
      <c r="BJ168" s="13" t="s">
        <v>112</v>
      </c>
      <c r="BK168" s="135">
        <f t="shared" si="19"/>
        <v>0</v>
      </c>
      <c r="BL168" s="13" t="s">
        <v>111</v>
      </c>
      <c r="BM168" s="133" t="s">
        <v>229</v>
      </c>
    </row>
    <row r="169" spans="2:65" s="1" customFormat="1" ht="24" customHeight="1">
      <c r="B169" s="124"/>
      <c r="C169" s="136" t="s">
        <v>230</v>
      </c>
      <c r="D169" s="190" t="s">
        <v>312</v>
      </c>
      <c r="E169" s="191"/>
      <c r="F169" s="192"/>
      <c r="G169" s="138" t="s">
        <v>193</v>
      </c>
      <c r="H169" s="139">
        <v>2</v>
      </c>
      <c r="I169" s="139">
        <v>0</v>
      </c>
      <c r="J169" s="139">
        <f t="shared" si="10"/>
        <v>0</v>
      </c>
      <c r="K169" s="137" t="s">
        <v>187</v>
      </c>
      <c r="L169" s="140"/>
      <c r="M169" s="141" t="s">
        <v>1</v>
      </c>
      <c r="N169" s="142" t="s">
        <v>34</v>
      </c>
      <c r="O169" s="131">
        <v>0</v>
      </c>
      <c r="P169" s="131">
        <f t="shared" si="11"/>
        <v>0</v>
      </c>
      <c r="Q169" s="131">
        <v>2.5999999999999999E-2</v>
      </c>
      <c r="R169" s="131">
        <f t="shared" si="12"/>
        <v>5.1999999999999998E-2</v>
      </c>
      <c r="S169" s="131">
        <v>0</v>
      </c>
      <c r="T169" s="132">
        <f t="shared" si="13"/>
        <v>0</v>
      </c>
      <c r="AR169" s="133" t="s">
        <v>133</v>
      </c>
      <c r="AT169" s="133" t="s">
        <v>156</v>
      </c>
      <c r="AU169" s="133" t="s">
        <v>112</v>
      </c>
      <c r="AY169" s="13" t="s">
        <v>106</v>
      </c>
      <c r="BE169" s="134">
        <f t="shared" si="14"/>
        <v>0</v>
      </c>
      <c r="BF169" s="134">
        <f t="shared" si="15"/>
        <v>0</v>
      </c>
      <c r="BG169" s="134">
        <f t="shared" si="16"/>
        <v>0</v>
      </c>
      <c r="BH169" s="134">
        <f t="shared" si="17"/>
        <v>0</v>
      </c>
      <c r="BI169" s="134">
        <f t="shared" si="18"/>
        <v>0</v>
      </c>
      <c r="BJ169" s="13" t="s">
        <v>112</v>
      </c>
      <c r="BK169" s="135">
        <f t="shared" si="19"/>
        <v>0</v>
      </c>
      <c r="BL169" s="13" t="s">
        <v>111</v>
      </c>
      <c r="BM169" s="133" t="s">
        <v>231</v>
      </c>
    </row>
    <row r="170" spans="2:65" s="1" customFormat="1" ht="36" customHeight="1">
      <c r="B170" s="124"/>
      <c r="C170" s="136" t="s">
        <v>232</v>
      </c>
      <c r="D170" s="190" t="s">
        <v>313</v>
      </c>
      <c r="E170" s="191"/>
      <c r="F170" s="192"/>
      <c r="G170" s="138" t="s">
        <v>193</v>
      </c>
      <c r="H170" s="139">
        <v>1</v>
      </c>
      <c r="I170" s="139">
        <v>0</v>
      </c>
      <c r="J170" s="139">
        <f t="shared" si="10"/>
        <v>0</v>
      </c>
      <c r="K170" s="137" t="s">
        <v>125</v>
      </c>
      <c r="L170" s="140"/>
      <c r="M170" s="141" t="s">
        <v>1</v>
      </c>
      <c r="N170" s="142" t="s">
        <v>34</v>
      </c>
      <c r="O170" s="131">
        <v>0</v>
      </c>
      <c r="P170" s="131">
        <f t="shared" si="11"/>
        <v>0</v>
      </c>
      <c r="Q170" s="131">
        <v>5.3199999999999997E-2</v>
      </c>
      <c r="R170" s="131">
        <f t="shared" si="12"/>
        <v>5.3199999999999997E-2</v>
      </c>
      <c r="S170" s="131">
        <v>0</v>
      </c>
      <c r="T170" s="132">
        <f t="shared" si="13"/>
        <v>0</v>
      </c>
      <c r="AR170" s="133" t="s">
        <v>133</v>
      </c>
      <c r="AT170" s="133" t="s">
        <v>156</v>
      </c>
      <c r="AU170" s="133" t="s">
        <v>112</v>
      </c>
      <c r="AY170" s="13" t="s">
        <v>106</v>
      </c>
      <c r="BE170" s="134">
        <f t="shared" si="14"/>
        <v>0</v>
      </c>
      <c r="BF170" s="134">
        <f t="shared" si="15"/>
        <v>0</v>
      </c>
      <c r="BG170" s="134">
        <f t="shared" si="16"/>
        <v>0</v>
      </c>
      <c r="BH170" s="134">
        <f t="shared" si="17"/>
        <v>0</v>
      </c>
      <c r="BI170" s="134">
        <f t="shared" si="18"/>
        <v>0</v>
      </c>
      <c r="BJ170" s="13" t="s">
        <v>112</v>
      </c>
      <c r="BK170" s="135">
        <f t="shared" si="19"/>
        <v>0</v>
      </c>
      <c r="BL170" s="13" t="s">
        <v>111</v>
      </c>
      <c r="BM170" s="133" t="s">
        <v>233</v>
      </c>
    </row>
    <row r="171" spans="2:65" s="1" customFormat="1" ht="36" customHeight="1">
      <c r="B171" s="124"/>
      <c r="C171" s="136" t="s">
        <v>234</v>
      </c>
      <c r="D171" s="190" t="s">
        <v>314</v>
      </c>
      <c r="E171" s="191"/>
      <c r="F171" s="192"/>
      <c r="G171" s="138" t="s">
        <v>193</v>
      </c>
      <c r="H171" s="139">
        <v>1</v>
      </c>
      <c r="I171" s="139">
        <v>0</v>
      </c>
      <c r="J171" s="139">
        <f t="shared" si="10"/>
        <v>0</v>
      </c>
      <c r="K171" s="137" t="s">
        <v>125</v>
      </c>
      <c r="L171" s="140"/>
      <c r="M171" s="141" t="s">
        <v>1</v>
      </c>
      <c r="N171" s="142" t="s">
        <v>34</v>
      </c>
      <c r="O171" s="131">
        <v>0</v>
      </c>
      <c r="P171" s="131">
        <f t="shared" si="11"/>
        <v>0</v>
      </c>
      <c r="Q171" s="131">
        <v>5.5300000000000002E-2</v>
      </c>
      <c r="R171" s="131">
        <f t="shared" si="12"/>
        <v>5.5300000000000002E-2</v>
      </c>
      <c r="S171" s="131">
        <v>0</v>
      </c>
      <c r="T171" s="132">
        <f t="shared" si="13"/>
        <v>0</v>
      </c>
      <c r="AR171" s="133" t="s">
        <v>133</v>
      </c>
      <c r="AT171" s="133" t="s">
        <v>156</v>
      </c>
      <c r="AU171" s="133" t="s">
        <v>112</v>
      </c>
      <c r="AY171" s="13" t="s">
        <v>106</v>
      </c>
      <c r="BE171" s="134">
        <f t="shared" si="14"/>
        <v>0</v>
      </c>
      <c r="BF171" s="134">
        <f t="shared" si="15"/>
        <v>0</v>
      </c>
      <c r="BG171" s="134">
        <f t="shared" si="16"/>
        <v>0</v>
      </c>
      <c r="BH171" s="134">
        <f t="shared" si="17"/>
        <v>0</v>
      </c>
      <c r="BI171" s="134">
        <f t="shared" si="18"/>
        <v>0</v>
      </c>
      <c r="BJ171" s="13" t="s">
        <v>112</v>
      </c>
      <c r="BK171" s="135">
        <f t="shared" si="19"/>
        <v>0</v>
      </c>
      <c r="BL171" s="13" t="s">
        <v>111</v>
      </c>
      <c r="BM171" s="133" t="s">
        <v>235</v>
      </c>
    </row>
    <row r="172" spans="2:65" s="1" customFormat="1" ht="24" customHeight="1">
      <c r="B172" s="124"/>
      <c r="C172" s="136" t="s">
        <v>236</v>
      </c>
      <c r="D172" s="190" t="s">
        <v>315</v>
      </c>
      <c r="E172" s="191"/>
      <c r="F172" s="192"/>
      <c r="G172" s="138" t="s">
        <v>193</v>
      </c>
      <c r="H172" s="139">
        <v>4</v>
      </c>
      <c r="I172" s="139">
        <v>0</v>
      </c>
      <c r="J172" s="139">
        <f t="shared" si="10"/>
        <v>0</v>
      </c>
      <c r="K172" s="137" t="s">
        <v>187</v>
      </c>
      <c r="L172" s="140"/>
      <c r="M172" s="141" t="s">
        <v>1</v>
      </c>
      <c r="N172" s="142" t="s">
        <v>34</v>
      </c>
      <c r="O172" s="131">
        <v>0</v>
      </c>
      <c r="P172" s="131">
        <f t="shared" si="11"/>
        <v>0</v>
      </c>
      <c r="Q172" s="131">
        <v>3.2000000000000002E-3</v>
      </c>
      <c r="R172" s="131">
        <f t="shared" si="12"/>
        <v>1.2800000000000001E-2</v>
      </c>
      <c r="S172" s="131">
        <v>0</v>
      </c>
      <c r="T172" s="132">
        <f t="shared" si="13"/>
        <v>0</v>
      </c>
      <c r="AR172" s="133" t="s">
        <v>133</v>
      </c>
      <c r="AT172" s="133" t="s">
        <v>156</v>
      </c>
      <c r="AU172" s="133" t="s">
        <v>112</v>
      </c>
      <c r="AY172" s="13" t="s">
        <v>106</v>
      </c>
      <c r="BE172" s="134">
        <f t="shared" si="14"/>
        <v>0</v>
      </c>
      <c r="BF172" s="134">
        <f t="shared" si="15"/>
        <v>0</v>
      </c>
      <c r="BG172" s="134">
        <f t="shared" si="16"/>
        <v>0</v>
      </c>
      <c r="BH172" s="134">
        <f t="shared" si="17"/>
        <v>0</v>
      </c>
      <c r="BI172" s="134">
        <f t="shared" si="18"/>
        <v>0</v>
      </c>
      <c r="BJ172" s="13" t="s">
        <v>112</v>
      </c>
      <c r="BK172" s="135">
        <f t="shared" si="19"/>
        <v>0</v>
      </c>
      <c r="BL172" s="13" t="s">
        <v>111</v>
      </c>
      <c r="BM172" s="133" t="s">
        <v>237</v>
      </c>
    </row>
    <row r="173" spans="2:65" s="1" customFormat="1" ht="24" customHeight="1">
      <c r="B173" s="124"/>
      <c r="C173" s="136" t="s">
        <v>238</v>
      </c>
      <c r="D173" s="190" t="s">
        <v>316</v>
      </c>
      <c r="E173" s="191"/>
      <c r="F173" s="192"/>
      <c r="G173" s="138" t="s">
        <v>193</v>
      </c>
      <c r="H173" s="139">
        <v>2</v>
      </c>
      <c r="I173" s="139">
        <v>0</v>
      </c>
      <c r="J173" s="139">
        <f t="shared" si="10"/>
        <v>0</v>
      </c>
      <c r="K173" s="137" t="s">
        <v>187</v>
      </c>
      <c r="L173" s="140"/>
      <c r="M173" s="141" t="s">
        <v>1</v>
      </c>
      <c r="N173" s="142" t="s">
        <v>34</v>
      </c>
      <c r="O173" s="131">
        <v>0</v>
      </c>
      <c r="P173" s="131">
        <f t="shared" si="11"/>
        <v>0</v>
      </c>
      <c r="Q173" s="131">
        <v>0.15229999999999999</v>
      </c>
      <c r="R173" s="131">
        <f t="shared" si="12"/>
        <v>0.30459999999999998</v>
      </c>
      <c r="S173" s="131">
        <v>0</v>
      </c>
      <c r="T173" s="132">
        <f t="shared" si="13"/>
        <v>0</v>
      </c>
      <c r="AR173" s="133" t="s">
        <v>133</v>
      </c>
      <c r="AT173" s="133" t="s">
        <v>156</v>
      </c>
      <c r="AU173" s="133" t="s">
        <v>112</v>
      </c>
      <c r="AY173" s="13" t="s">
        <v>106</v>
      </c>
      <c r="BE173" s="134">
        <f t="shared" si="14"/>
        <v>0</v>
      </c>
      <c r="BF173" s="134">
        <f t="shared" si="15"/>
        <v>0</v>
      </c>
      <c r="BG173" s="134">
        <f t="shared" si="16"/>
        <v>0</v>
      </c>
      <c r="BH173" s="134">
        <f t="shared" si="17"/>
        <v>0</v>
      </c>
      <c r="BI173" s="134">
        <f t="shared" si="18"/>
        <v>0</v>
      </c>
      <c r="BJ173" s="13" t="s">
        <v>112</v>
      </c>
      <c r="BK173" s="135">
        <f t="shared" si="19"/>
        <v>0</v>
      </c>
      <c r="BL173" s="13" t="s">
        <v>111</v>
      </c>
      <c r="BM173" s="133" t="s">
        <v>239</v>
      </c>
    </row>
    <row r="174" spans="2:65" s="1" customFormat="1" ht="16.5" customHeight="1">
      <c r="B174" s="124"/>
      <c r="C174" s="136" t="s">
        <v>240</v>
      </c>
      <c r="D174" s="190" t="s">
        <v>317</v>
      </c>
      <c r="E174" s="191"/>
      <c r="F174" s="192"/>
      <c r="G174" s="138" t="s">
        <v>193</v>
      </c>
      <c r="H174" s="139">
        <v>2</v>
      </c>
      <c r="I174" s="139">
        <v>0</v>
      </c>
      <c r="J174" s="139">
        <f t="shared" si="10"/>
        <v>0</v>
      </c>
      <c r="K174" s="137" t="s">
        <v>187</v>
      </c>
      <c r="L174" s="140"/>
      <c r="M174" s="141" t="s">
        <v>1</v>
      </c>
      <c r="N174" s="142" t="s">
        <v>34</v>
      </c>
      <c r="O174" s="131">
        <v>0</v>
      </c>
      <c r="P174" s="131">
        <f t="shared" si="11"/>
        <v>0</v>
      </c>
      <c r="Q174" s="131">
        <v>4.2000000000000003E-2</v>
      </c>
      <c r="R174" s="131">
        <f t="shared" si="12"/>
        <v>8.4000000000000005E-2</v>
      </c>
      <c r="S174" s="131">
        <v>0</v>
      </c>
      <c r="T174" s="132">
        <f t="shared" si="13"/>
        <v>0</v>
      </c>
      <c r="AR174" s="133" t="s">
        <v>133</v>
      </c>
      <c r="AT174" s="133" t="s">
        <v>156</v>
      </c>
      <c r="AU174" s="133" t="s">
        <v>112</v>
      </c>
      <c r="AY174" s="13" t="s">
        <v>106</v>
      </c>
      <c r="BE174" s="134">
        <f t="shared" si="14"/>
        <v>0</v>
      </c>
      <c r="BF174" s="134">
        <f t="shared" si="15"/>
        <v>0</v>
      </c>
      <c r="BG174" s="134">
        <f t="shared" si="16"/>
        <v>0</v>
      </c>
      <c r="BH174" s="134">
        <f t="shared" si="17"/>
        <v>0</v>
      </c>
      <c r="BI174" s="134">
        <f t="shared" si="18"/>
        <v>0</v>
      </c>
      <c r="BJ174" s="13" t="s">
        <v>112</v>
      </c>
      <c r="BK174" s="135">
        <f t="shared" si="19"/>
        <v>0</v>
      </c>
      <c r="BL174" s="13" t="s">
        <v>111</v>
      </c>
      <c r="BM174" s="133" t="s">
        <v>241</v>
      </c>
    </row>
    <row r="175" spans="2:65" s="1" customFormat="1" ht="24" customHeight="1">
      <c r="B175" s="124"/>
      <c r="C175" s="125" t="s">
        <v>242</v>
      </c>
      <c r="D175" s="187" t="s">
        <v>243</v>
      </c>
      <c r="E175" s="188"/>
      <c r="F175" s="189"/>
      <c r="G175" s="127" t="s">
        <v>193</v>
      </c>
      <c r="H175" s="128">
        <v>2</v>
      </c>
      <c r="I175" s="128">
        <v>0</v>
      </c>
      <c r="J175" s="128">
        <f t="shared" si="10"/>
        <v>0</v>
      </c>
      <c r="K175" s="126" t="s">
        <v>125</v>
      </c>
      <c r="L175" s="25"/>
      <c r="M175" s="129" t="s">
        <v>1</v>
      </c>
      <c r="N175" s="130" t="s">
        <v>34</v>
      </c>
      <c r="O175" s="131">
        <v>4.282</v>
      </c>
      <c r="P175" s="131">
        <f t="shared" si="11"/>
        <v>8.5640000000000001</v>
      </c>
      <c r="Q175" s="131">
        <v>0.34099000000000002</v>
      </c>
      <c r="R175" s="131">
        <f t="shared" si="12"/>
        <v>0.68198000000000003</v>
      </c>
      <c r="S175" s="131">
        <v>0</v>
      </c>
      <c r="T175" s="132">
        <f t="shared" si="13"/>
        <v>0</v>
      </c>
      <c r="AR175" s="133" t="s">
        <v>111</v>
      </c>
      <c r="AT175" s="133" t="s">
        <v>108</v>
      </c>
      <c r="AU175" s="133" t="s">
        <v>112</v>
      </c>
      <c r="AY175" s="13" t="s">
        <v>106</v>
      </c>
      <c r="BE175" s="134">
        <f t="shared" si="14"/>
        <v>0</v>
      </c>
      <c r="BF175" s="134">
        <f t="shared" si="15"/>
        <v>0</v>
      </c>
      <c r="BG175" s="134">
        <f t="shared" si="16"/>
        <v>0</v>
      </c>
      <c r="BH175" s="134">
        <f t="shared" si="17"/>
        <v>0</v>
      </c>
      <c r="BI175" s="134">
        <f t="shared" si="18"/>
        <v>0</v>
      </c>
      <c r="BJ175" s="13" t="s">
        <v>112</v>
      </c>
      <c r="BK175" s="135">
        <f t="shared" si="19"/>
        <v>0</v>
      </c>
      <c r="BL175" s="13" t="s">
        <v>111</v>
      </c>
      <c r="BM175" s="133" t="s">
        <v>244</v>
      </c>
    </row>
    <row r="176" spans="2:65" s="1" customFormat="1" ht="24" customHeight="1">
      <c r="B176" s="124"/>
      <c r="C176" s="136" t="s">
        <v>245</v>
      </c>
      <c r="D176" s="190" t="s">
        <v>246</v>
      </c>
      <c r="E176" s="191"/>
      <c r="F176" s="192"/>
      <c r="G176" s="138" t="s">
        <v>193</v>
      </c>
      <c r="H176" s="139">
        <v>2.02</v>
      </c>
      <c r="I176" s="139">
        <v>0</v>
      </c>
      <c r="J176" s="139">
        <f t="shared" si="10"/>
        <v>0</v>
      </c>
      <c r="K176" s="137" t="s">
        <v>125</v>
      </c>
      <c r="L176" s="140"/>
      <c r="M176" s="141" t="s">
        <v>1</v>
      </c>
      <c r="N176" s="142" t="s">
        <v>34</v>
      </c>
      <c r="O176" s="131">
        <v>0</v>
      </c>
      <c r="P176" s="131">
        <f t="shared" si="11"/>
        <v>0</v>
      </c>
      <c r="Q176" s="131">
        <v>0.125</v>
      </c>
      <c r="R176" s="131">
        <f t="shared" si="12"/>
        <v>0.2525</v>
      </c>
      <c r="S176" s="131">
        <v>0</v>
      </c>
      <c r="T176" s="132">
        <f t="shared" si="13"/>
        <v>0</v>
      </c>
      <c r="AR176" s="133" t="s">
        <v>133</v>
      </c>
      <c r="AT176" s="133" t="s">
        <v>156</v>
      </c>
      <c r="AU176" s="133" t="s">
        <v>112</v>
      </c>
      <c r="AY176" s="13" t="s">
        <v>106</v>
      </c>
      <c r="BE176" s="134">
        <f t="shared" si="14"/>
        <v>0</v>
      </c>
      <c r="BF176" s="134">
        <f t="shared" si="15"/>
        <v>0</v>
      </c>
      <c r="BG176" s="134">
        <f t="shared" si="16"/>
        <v>0</v>
      </c>
      <c r="BH176" s="134">
        <f t="shared" si="17"/>
        <v>0</v>
      </c>
      <c r="BI176" s="134">
        <f t="shared" si="18"/>
        <v>0</v>
      </c>
      <c r="BJ176" s="13" t="s">
        <v>112</v>
      </c>
      <c r="BK176" s="135">
        <f t="shared" si="19"/>
        <v>0</v>
      </c>
      <c r="BL176" s="13" t="s">
        <v>111</v>
      </c>
      <c r="BM176" s="133" t="s">
        <v>247</v>
      </c>
    </row>
    <row r="177" spans="2:65" s="1" customFormat="1" ht="16.5" customHeight="1">
      <c r="B177" s="124"/>
      <c r="C177" s="136" t="s">
        <v>248</v>
      </c>
      <c r="D177" s="190" t="s">
        <v>249</v>
      </c>
      <c r="E177" s="191"/>
      <c r="F177" s="192"/>
      <c r="G177" s="138" t="s">
        <v>193</v>
      </c>
      <c r="H177" s="139">
        <v>2</v>
      </c>
      <c r="I177" s="139">
        <v>0</v>
      </c>
      <c r="J177" s="139">
        <f t="shared" si="10"/>
        <v>0</v>
      </c>
      <c r="K177" s="137" t="s">
        <v>1</v>
      </c>
      <c r="L177" s="140"/>
      <c r="M177" s="141" t="s">
        <v>1</v>
      </c>
      <c r="N177" s="142" t="s">
        <v>34</v>
      </c>
      <c r="O177" s="131">
        <v>0</v>
      </c>
      <c r="P177" s="131">
        <f t="shared" si="11"/>
        <v>0</v>
      </c>
      <c r="Q177" s="131">
        <v>0</v>
      </c>
      <c r="R177" s="131">
        <f t="shared" si="12"/>
        <v>0</v>
      </c>
      <c r="S177" s="131">
        <v>0</v>
      </c>
      <c r="T177" s="132">
        <f t="shared" si="13"/>
        <v>0</v>
      </c>
      <c r="AR177" s="133" t="s">
        <v>133</v>
      </c>
      <c r="AT177" s="133" t="s">
        <v>156</v>
      </c>
      <c r="AU177" s="133" t="s">
        <v>112</v>
      </c>
      <c r="AY177" s="13" t="s">
        <v>106</v>
      </c>
      <c r="BE177" s="134">
        <f t="shared" si="14"/>
        <v>0</v>
      </c>
      <c r="BF177" s="134">
        <f t="shared" si="15"/>
        <v>0</v>
      </c>
      <c r="BG177" s="134">
        <f t="shared" si="16"/>
        <v>0</v>
      </c>
      <c r="BH177" s="134">
        <f t="shared" si="17"/>
        <v>0</v>
      </c>
      <c r="BI177" s="134">
        <f t="shared" si="18"/>
        <v>0</v>
      </c>
      <c r="BJ177" s="13" t="s">
        <v>112</v>
      </c>
      <c r="BK177" s="135">
        <f t="shared" si="19"/>
        <v>0</v>
      </c>
      <c r="BL177" s="13" t="s">
        <v>111</v>
      </c>
      <c r="BM177" s="133" t="s">
        <v>250</v>
      </c>
    </row>
    <row r="178" spans="2:65" s="1" customFormat="1" ht="16.5" customHeight="1">
      <c r="B178" s="124"/>
      <c r="C178" s="136" t="s">
        <v>251</v>
      </c>
      <c r="D178" s="190" t="s">
        <v>252</v>
      </c>
      <c r="E178" s="191"/>
      <c r="F178" s="192"/>
      <c r="G178" s="138" t="s">
        <v>193</v>
      </c>
      <c r="H178" s="139">
        <v>2</v>
      </c>
      <c r="I178" s="139">
        <v>0</v>
      </c>
      <c r="J178" s="139">
        <f t="shared" si="10"/>
        <v>0</v>
      </c>
      <c r="K178" s="137" t="s">
        <v>1</v>
      </c>
      <c r="L178" s="140"/>
      <c r="M178" s="141" t="s">
        <v>1</v>
      </c>
      <c r="N178" s="142" t="s">
        <v>34</v>
      </c>
      <c r="O178" s="131">
        <v>0</v>
      </c>
      <c r="P178" s="131">
        <f t="shared" si="11"/>
        <v>0</v>
      </c>
      <c r="Q178" s="131">
        <v>0</v>
      </c>
      <c r="R178" s="131">
        <f t="shared" si="12"/>
        <v>0</v>
      </c>
      <c r="S178" s="131">
        <v>0</v>
      </c>
      <c r="T178" s="132">
        <f t="shared" si="13"/>
        <v>0</v>
      </c>
      <c r="AR178" s="133" t="s">
        <v>133</v>
      </c>
      <c r="AT178" s="133" t="s">
        <v>156</v>
      </c>
      <c r="AU178" s="133" t="s">
        <v>112</v>
      </c>
      <c r="AY178" s="13" t="s">
        <v>106</v>
      </c>
      <c r="BE178" s="134">
        <f t="shared" si="14"/>
        <v>0</v>
      </c>
      <c r="BF178" s="134">
        <f t="shared" si="15"/>
        <v>0</v>
      </c>
      <c r="BG178" s="134">
        <f t="shared" si="16"/>
        <v>0</v>
      </c>
      <c r="BH178" s="134">
        <f t="shared" si="17"/>
        <v>0</v>
      </c>
      <c r="BI178" s="134">
        <f t="shared" si="18"/>
        <v>0</v>
      </c>
      <c r="BJ178" s="13" t="s">
        <v>112</v>
      </c>
      <c r="BK178" s="135">
        <f t="shared" si="19"/>
        <v>0</v>
      </c>
      <c r="BL178" s="13" t="s">
        <v>111</v>
      </c>
      <c r="BM178" s="133" t="s">
        <v>253</v>
      </c>
    </row>
    <row r="179" spans="2:65" s="1" customFormat="1" ht="16.5" customHeight="1">
      <c r="B179" s="124"/>
      <c r="C179" s="136" t="s">
        <v>254</v>
      </c>
      <c r="D179" s="190" t="s">
        <v>255</v>
      </c>
      <c r="E179" s="191"/>
      <c r="F179" s="192"/>
      <c r="G179" s="138" t="s">
        <v>193</v>
      </c>
      <c r="H179" s="139">
        <v>2</v>
      </c>
      <c r="I179" s="139">
        <v>0</v>
      </c>
      <c r="J179" s="139">
        <f t="shared" si="10"/>
        <v>0</v>
      </c>
      <c r="K179" s="137" t="s">
        <v>1</v>
      </c>
      <c r="L179" s="140"/>
      <c r="M179" s="141" t="s">
        <v>1</v>
      </c>
      <c r="N179" s="142" t="s">
        <v>34</v>
      </c>
      <c r="O179" s="131">
        <v>0</v>
      </c>
      <c r="P179" s="131">
        <f t="shared" si="11"/>
        <v>0</v>
      </c>
      <c r="Q179" s="131">
        <v>0</v>
      </c>
      <c r="R179" s="131">
        <f t="shared" si="12"/>
        <v>0</v>
      </c>
      <c r="S179" s="131">
        <v>0</v>
      </c>
      <c r="T179" s="132">
        <f t="shared" si="13"/>
        <v>0</v>
      </c>
      <c r="AR179" s="133" t="s">
        <v>133</v>
      </c>
      <c r="AT179" s="133" t="s">
        <v>156</v>
      </c>
      <c r="AU179" s="133" t="s">
        <v>112</v>
      </c>
      <c r="AY179" s="13" t="s">
        <v>106</v>
      </c>
      <c r="BE179" s="134">
        <f t="shared" si="14"/>
        <v>0</v>
      </c>
      <c r="BF179" s="134">
        <f t="shared" si="15"/>
        <v>0</v>
      </c>
      <c r="BG179" s="134">
        <f t="shared" si="16"/>
        <v>0</v>
      </c>
      <c r="BH179" s="134">
        <f t="shared" si="17"/>
        <v>0</v>
      </c>
      <c r="BI179" s="134">
        <f t="shared" si="18"/>
        <v>0</v>
      </c>
      <c r="BJ179" s="13" t="s">
        <v>112</v>
      </c>
      <c r="BK179" s="135">
        <f t="shared" si="19"/>
        <v>0</v>
      </c>
      <c r="BL179" s="13" t="s">
        <v>111</v>
      </c>
      <c r="BM179" s="133" t="s">
        <v>256</v>
      </c>
    </row>
    <row r="180" spans="2:65" s="1" customFormat="1" ht="16.5" customHeight="1">
      <c r="B180" s="124"/>
      <c r="C180" s="136" t="s">
        <v>257</v>
      </c>
      <c r="D180" s="190" t="s">
        <v>258</v>
      </c>
      <c r="E180" s="191"/>
      <c r="F180" s="192"/>
      <c r="G180" s="138" t="s">
        <v>193</v>
      </c>
      <c r="H180" s="139">
        <v>2</v>
      </c>
      <c r="I180" s="139">
        <v>0</v>
      </c>
      <c r="J180" s="139">
        <f t="shared" si="10"/>
        <v>0</v>
      </c>
      <c r="K180" s="137" t="s">
        <v>1</v>
      </c>
      <c r="L180" s="140"/>
      <c r="M180" s="141" t="s">
        <v>1</v>
      </c>
      <c r="N180" s="142" t="s">
        <v>34</v>
      </c>
      <c r="O180" s="131">
        <v>0</v>
      </c>
      <c r="P180" s="131">
        <f t="shared" si="11"/>
        <v>0</v>
      </c>
      <c r="Q180" s="131">
        <v>0</v>
      </c>
      <c r="R180" s="131">
        <f t="shared" si="12"/>
        <v>0</v>
      </c>
      <c r="S180" s="131">
        <v>0</v>
      </c>
      <c r="T180" s="132">
        <f t="shared" si="13"/>
        <v>0</v>
      </c>
      <c r="AR180" s="133" t="s">
        <v>133</v>
      </c>
      <c r="AT180" s="133" t="s">
        <v>156</v>
      </c>
      <c r="AU180" s="133" t="s">
        <v>112</v>
      </c>
      <c r="AY180" s="13" t="s">
        <v>106</v>
      </c>
      <c r="BE180" s="134">
        <f t="shared" si="14"/>
        <v>0</v>
      </c>
      <c r="BF180" s="134">
        <f t="shared" si="15"/>
        <v>0</v>
      </c>
      <c r="BG180" s="134">
        <f t="shared" si="16"/>
        <v>0</v>
      </c>
      <c r="BH180" s="134">
        <f t="shared" si="17"/>
        <v>0</v>
      </c>
      <c r="BI180" s="134">
        <f t="shared" si="18"/>
        <v>0</v>
      </c>
      <c r="BJ180" s="13" t="s">
        <v>112</v>
      </c>
      <c r="BK180" s="135">
        <f t="shared" si="19"/>
        <v>0</v>
      </c>
      <c r="BL180" s="13" t="s">
        <v>111</v>
      </c>
      <c r="BM180" s="133" t="s">
        <v>259</v>
      </c>
    </row>
    <row r="181" spans="2:65" s="1" customFormat="1" ht="16.5" customHeight="1">
      <c r="B181" s="124"/>
      <c r="C181" s="136" t="s">
        <v>260</v>
      </c>
      <c r="D181" s="190" t="s">
        <v>261</v>
      </c>
      <c r="E181" s="191"/>
      <c r="F181" s="192"/>
      <c r="G181" s="138" t="s">
        <v>193</v>
      </c>
      <c r="H181" s="139">
        <v>2</v>
      </c>
      <c r="I181" s="139">
        <v>0</v>
      </c>
      <c r="J181" s="139">
        <f t="shared" si="10"/>
        <v>0</v>
      </c>
      <c r="K181" s="137" t="s">
        <v>1</v>
      </c>
      <c r="L181" s="140"/>
      <c r="M181" s="141" t="s">
        <v>1</v>
      </c>
      <c r="N181" s="142" t="s">
        <v>34</v>
      </c>
      <c r="O181" s="131">
        <v>0</v>
      </c>
      <c r="P181" s="131">
        <f t="shared" si="11"/>
        <v>0</v>
      </c>
      <c r="Q181" s="131">
        <v>0</v>
      </c>
      <c r="R181" s="131">
        <f t="shared" si="12"/>
        <v>0</v>
      </c>
      <c r="S181" s="131">
        <v>0</v>
      </c>
      <c r="T181" s="132">
        <f t="shared" si="13"/>
        <v>0</v>
      </c>
      <c r="AR181" s="133" t="s">
        <v>133</v>
      </c>
      <c r="AT181" s="133" t="s">
        <v>156</v>
      </c>
      <c r="AU181" s="133" t="s">
        <v>112</v>
      </c>
      <c r="AY181" s="13" t="s">
        <v>106</v>
      </c>
      <c r="BE181" s="134">
        <f t="shared" si="14"/>
        <v>0</v>
      </c>
      <c r="BF181" s="134">
        <f t="shared" si="15"/>
        <v>0</v>
      </c>
      <c r="BG181" s="134">
        <f t="shared" si="16"/>
        <v>0</v>
      </c>
      <c r="BH181" s="134">
        <f t="shared" si="17"/>
        <v>0</v>
      </c>
      <c r="BI181" s="134">
        <f t="shared" si="18"/>
        <v>0</v>
      </c>
      <c r="BJ181" s="13" t="s">
        <v>112</v>
      </c>
      <c r="BK181" s="135">
        <f t="shared" si="19"/>
        <v>0</v>
      </c>
      <c r="BL181" s="13" t="s">
        <v>111</v>
      </c>
      <c r="BM181" s="133" t="s">
        <v>262</v>
      </c>
    </row>
    <row r="182" spans="2:65" s="1" customFormat="1" ht="24" customHeight="1">
      <c r="B182" s="124"/>
      <c r="C182" s="125" t="s">
        <v>263</v>
      </c>
      <c r="D182" s="187" t="s">
        <v>264</v>
      </c>
      <c r="E182" s="188"/>
      <c r="F182" s="189"/>
      <c r="G182" s="127" t="s">
        <v>193</v>
      </c>
      <c r="H182" s="128">
        <v>6</v>
      </c>
      <c r="I182" s="128">
        <v>0</v>
      </c>
      <c r="J182" s="128">
        <f t="shared" si="10"/>
        <v>0</v>
      </c>
      <c r="K182" s="126" t="s">
        <v>187</v>
      </c>
      <c r="L182" s="25"/>
      <c r="M182" s="129" t="s">
        <v>1</v>
      </c>
      <c r="N182" s="130" t="s">
        <v>34</v>
      </c>
      <c r="O182" s="131">
        <v>0.64300000000000002</v>
      </c>
      <c r="P182" s="131">
        <f t="shared" si="11"/>
        <v>3.8580000000000001</v>
      </c>
      <c r="Q182" s="131">
        <v>4.1999999999999997E-3</v>
      </c>
      <c r="R182" s="131">
        <f t="shared" si="12"/>
        <v>2.52E-2</v>
      </c>
      <c r="S182" s="131">
        <v>0</v>
      </c>
      <c r="T182" s="132">
        <f t="shared" si="13"/>
        <v>0</v>
      </c>
      <c r="AR182" s="133" t="s">
        <v>111</v>
      </c>
      <c r="AT182" s="133" t="s">
        <v>108</v>
      </c>
      <c r="AU182" s="133" t="s">
        <v>112</v>
      </c>
      <c r="AY182" s="13" t="s">
        <v>106</v>
      </c>
      <c r="BE182" s="134">
        <f t="shared" si="14"/>
        <v>0</v>
      </c>
      <c r="BF182" s="134">
        <f t="shared" si="15"/>
        <v>0</v>
      </c>
      <c r="BG182" s="134">
        <f t="shared" si="16"/>
        <v>0</v>
      </c>
      <c r="BH182" s="134">
        <f t="shared" si="17"/>
        <v>0</v>
      </c>
      <c r="BI182" s="134">
        <f t="shared" si="18"/>
        <v>0</v>
      </c>
      <c r="BJ182" s="13" t="s">
        <v>112</v>
      </c>
      <c r="BK182" s="135">
        <f t="shared" si="19"/>
        <v>0</v>
      </c>
      <c r="BL182" s="13" t="s">
        <v>111</v>
      </c>
      <c r="BM182" s="133" t="s">
        <v>265</v>
      </c>
    </row>
    <row r="183" spans="2:65" s="1" customFormat="1" ht="16.5" customHeight="1">
      <c r="B183" s="124"/>
      <c r="C183" s="125" t="s">
        <v>266</v>
      </c>
      <c r="D183" s="187" t="s">
        <v>267</v>
      </c>
      <c r="E183" s="188"/>
      <c r="F183" s="189"/>
      <c r="G183" s="127" t="s">
        <v>183</v>
      </c>
      <c r="H183" s="128">
        <v>133</v>
      </c>
      <c r="I183" s="128">
        <v>0</v>
      </c>
      <c r="J183" s="128">
        <f t="shared" si="10"/>
        <v>0</v>
      </c>
      <c r="K183" s="126" t="s">
        <v>150</v>
      </c>
      <c r="L183" s="25"/>
      <c r="M183" s="129" t="s">
        <v>1</v>
      </c>
      <c r="N183" s="130" t="s">
        <v>34</v>
      </c>
      <c r="O183" s="131">
        <v>3.7999999999999999E-2</v>
      </c>
      <c r="P183" s="131">
        <f t="shared" si="11"/>
        <v>5.0540000000000003</v>
      </c>
      <c r="Q183" s="131">
        <v>9.0000000000000006E-5</v>
      </c>
      <c r="R183" s="131">
        <f t="shared" si="12"/>
        <v>1.1970000000000001E-2</v>
      </c>
      <c r="S183" s="131">
        <v>0</v>
      </c>
      <c r="T183" s="132">
        <f t="shared" si="13"/>
        <v>0</v>
      </c>
      <c r="AR183" s="133" t="s">
        <v>111</v>
      </c>
      <c r="AT183" s="133" t="s">
        <v>108</v>
      </c>
      <c r="AU183" s="133" t="s">
        <v>112</v>
      </c>
      <c r="AY183" s="13" t="s">
        <v>106</v>
      </c>
      <c r="BE183" s="134">
        <f t="shared" si="14"/>
        <v>0</v>
      </c>
      <c r="BF183" s="134">
        <f t="shared" si="15"/>
        <v>0</v>
      </c>
      <c r="BG183" s="134">
        <f t="shared" si="16"/>
        <v>0</v>
      </c>
      <c r="BH183" s="134">
        <f t="shared" si="17"/>
        <v>0</v>
      </c>
      <c r="BI183" s="134">
        <f t="shared" si="18"/>
        <v>0</v>
      </c>
      <c r="BJ183" s="13" t="s">
        <v>112</v>
      </c>
      <c r="BK183" s="135">
        <f t="shared" si="19"/>
        <v>0</v>
      </c>
      <c r="BL183" s="13" t="s">
        <v>111</v>
      </c>
      <c r="BM183" s="133" t="s">
        <v>268</v>
      </c>
    </row>
    <row r="184" spans="2:65" s="1" customFormat="1" ht="24" customHeight="1">
      <c r="B184" s="124"/>
      <c r="C184" s="125" t="s">
        <v>269</v>
      </c>
      <c r="D184" s="187" t="s">
        <v>270</v>
      </c>
      <c r="E184" s="188"/>
      <c r="F184" s="189"/>
      <c r="G184" s="127" t="s">
        <v>183</v>
      </c>
      <c r="H184" s="128">
        <v>133</v>
      </c>
      <c r="I184" s="128">
        <v>0</v>
      </c>
      <c r="J184" s="128">
        <f t="shared" si="10"/>
        <v>0</v>
      </c>
      <c r="K184" s="126" t="s">
        <v>150</v>
      </c>
      <c r="L184" s="25"/>
      <c r="M184" s="129" t="s">
        <v>1</v>
      </c>
      <c r="N184" s="130" t="s">
        <v>34</v>
      </c>
      <c r="O184" s="131">
        <v>5.2499999999999998E-2</v>
      </c>
      <c r="P184" s="131">
        <f t="shared" si="11"/>
        <v>6.9824999999999999</v>
      </c>
      <c r="Q184" s="131">
        <v>2.0000000000000001E-4</v>
      </c>
      <c r="R184" s="131">
        <f t="shared" si="12"/>
        <v>2.6600000000000002E-2</v>
      </c>
      <c r="S184" s="131">
        <v>0</v>
      </c>
      <c r="T184" s="132">
        <f t="shared" si="13"/>
        <v>0</v>
      </c>
      <c r="AR184" s="133" t="s">
        <v>111</v>
      </c>
      <c r="AT184" s="133" t="s">
        <v>108</v>
      </c>
      <c r="AU184" s="133" t="s">
        <v>112</v>
      </c>
      <c r="AY184" s="13" t="s">
        <v>106</v>
      </c>
      <c r="BE184" s="134">
        <f t="shared" si="14"/>
        <v>0</v>
      </c>
      <c r="BF184" s="134">
        <f t="shared" si="15"/>
        <v>0</v>
      </c>
      <c r="BG184" s="134">
        <f t="shared" si="16"/>
        <v>0</v>
      </c>
      <c r="BH184" s="134">
        <f t="shared" si="17"/>
        <v>0</v>
      </c>
      <c r="BI184" s="134">
        <f t="shared" si="18"/>
        <v>0</v>
      </c>
      <c r="BJ184" s="13" t="s">
        <v>112</v>
      </c>
      <c r="BK184" s="135">
        <f t="shared" si="19"/>
        <v>0</v>
      </c>
      <c r="BL184" s="13" t="s">
        <v>111</v>
      </c>
      <c r="BM184" s="133" t="s">
        <v>271</v>
      </c>
    </row>
    <row r="185" spans="2:65" s="11" customFormat="1" ht="22.9" customHeight="1">
      <c r="B185" s="112"/>
      <c r="D185" s="113" t="s">
        <v>67</v>
      </c>
      <c r="E185" s="122" t="s">
        <v>136</v>
      </c>
      <c r="F185" s="122" t="s">
        <v>272</v>
      </c>
      <c r="J185" s="123">
        <f>BK185</f>
        <v>0</v>
      </c>
      <c r="L185" s="112"/>
      <c r="M185" s="116"/>
      <c r="N185" s="117"/>
      <c r="O185" s="117"/>
      <c r="P185" s="118">
        <f>SUM(P186:P191)</f>
        <v>29.97</v>
      </c>
      <c r="Q185" s="117"/>
      <c r="R185" s="118">
        <f>SUM(R186:R191)</f>
        <v>0</v>
      </c>
      <c r="S185" s="117"/>
      <c r="T185" s="119">
        <f>SUM(T186:T191)</f>
        <v>0</v>
      </c>
      <c r="AR185" s="113" t="s">
        <v>76</v>
      </c>
      <c r="AT185" s="120" t="s">
        <v>67</v>
      </c>
      <c r="AU185" s="120" t="s">
        <v>76</v>
      </c>
      <c r="AY185" s="113" t="s">
        <v>106</v>
      </c>
      <c r="BK185" s="121">
        <f>SUM(BK186:BK191)</f>
        <v>0</v>
      </c>
    </row>
    <row r="186" spans="2:65" s="1" customFormat="1" ht="24" customHeight="1">
      <c r="B186" s="124"/>
      <c r="C186" s="125" t="s">
        <v>273</v>
      </c>
      <c r="D186" s="187" t="s">
        <v>274</v>
      </c>
      <c r="E186" s="188"/>
      <c r="F186" s="189"/>
      <c r="G186" s="127" t="s">
        <v>183</v>
      </c>
      <c r="H186" s="128">
        <v>54.5</v>
      </c>
      <c r="I186" s="128">
        <v>0</v>
      </c>
      <c r="J186" s="128">
        <f t="shared" ref="J186:J191" si="20">ROUND(I186*H186,3)</f>
        <v>0</v>
      </c>
      <c r="K186" s="126" t="s">
        <v>1</v>
      </c>
      <c r="L186" s="25"/>
      <c r="M186" s="129" t="s">
        <v>1</v>
      </c>
      <c r="N186" s="130" t="s">
        <v>34</v>
      </c>
      <c r="O186" s="131">
        <v>0</v>
      </c>
      <c r="P186" s="131">
        <f t="shared" ref="P186:P191" si="21">O186*H186</f>
        <v>0</v>
      </c>
      <c r="Q186" s="131">
        <v>0</v>
      </c>
      <c r="R186" s="131">
        <f t="shared" ref="R186:R191" si="22">Q186*H186</f>
        <v>0</v>
      </c>
      <c r="S186" s="131">
        <v>0</v>
      </c>
      <c r="T186" s="132">
        <f t="shared" ref="T186:T191" si="23">S186*H186</f>
        <v>0</v>
      </c>
      <c r="AR186" s="133" t="s">
        <v>111</v>
      </c>
      <c r="AT186" s="133" t="s">
        <v>108</v>
      </c>
      <c r="AU186" s="133" t="s">
        <v>112</v>
      </c>
      <c r="AY186" s="13" t="s">
        <v>106</v>
      </c>
      <c r="BE186" s="134">
        <f t="shared" ref="BE186:BE191" si="24">IF(N186="základná",J186,0)</f>
        <v>0</v>
      </c>
      <c r="BF186" s="134">
        <f t="shared" ref="BF186:BF191" si="25">IF(N186="znížená",J186,0)</f>
        <v>0</v>
      </c>
      <c r="BG186" s="134">
        <f t="shared" ref="BG186:BG191" si="26">IF(N186="zákl. prenesená",J186,0)</f>
        <v>0</v>
      </c>
      <c r="BH186" s="134">
        <f t="shared" ref="BH186:BH191" si="27">IF(N186="zníž. prenesená",J186,0)</f>
        <v>0</v>
      </c>
      <c r="BI186" s="134">
        <f t="shared" ref="BI186:BI191" si="28">IF(N186="nulová",J186,0)</f>
        <v>0</v>
      </c>
      <c r="BJ186" s="13" t="s">
        <v>112</v>
      </c>
      <c r="BK186" s="135">
        <f t="shared" ref="BK186:BK191" si="29">ROUND(I186*H186,3)</f>
        <v>0</v>
      </c>
      <c r="BL186" s="13" t="s">
        <v>111</v>
      </c>
      <c r="BM186" s="133" t="s">
        <v>275</v>
      </c>
    </row>
    <row r="187" spans="2:65" s="1" customFormat="1" ht="16.5" customHeight="1">
      <c r="B187" s="124"/>
      <c r="C187" s="125" t="s">
        <v>276</v>
      </c>
      <c r="D187" s="187" t="s">
        <v>277</v>
      </c>
      <c r="E187" s="188"/>
      <c r="F187" s="189"/>
      <c r="G187" s="127" t="s">
        <v>145</v>
      </c>
      <c r="H187" s="128">
        <v>37</v>
      </c>
      <c r="I187" s="128">
        <v>0</v>
      </c>
      <c r="J187" s="128">
        <f t="shared" si="20"/>
        <v>0</v>
      </c>
      <c r="K187" s="126" t="s">
        <v>125</v>
      </c>
      <c r="L187" s="25"/>
      <c r="M187" s="129" t="s">
        <v>1</v>
      </c>
      <c r="N187" s="130" t="s">
        <v>34</v>
      </c>
      <c r="O187" s="131">
        <v>0.59799999999999998</v>
      </c>
      <c r="P187" s="131">
        <f t="shared" si="21"/>
        <v>22.125999999999998</v>
      </c>
      <c r="Q187" s="131">
        <v>0</v>
      </c>
      <c r="R187" s="131">
        <f t="shared" si="22"/>
        <v>0</v>
      </c>
      <c r="S187" s="131">
        <v>0</v>
      </c>
      <c r="T187" s="132">
        <f t="shared" si="23"/>
        <v>0</v>
      </c>
      <c r="AR187" s="133" t="s">
        <v>111</v>
      </c>
      <c r="AT187" s="133" t="s">
        <v>108</v>
      </c>
      <c r="AU187" s="133" t="s">
        <v>112</v>
      </c>
      <c r="AY187" s="13" t="s">
        <v>106</v>
      </c>
      <c r="BE187" s="134">
        <f t="shared" si="24"/>
        <v>0</v>
      </c>
      <c r="BF187" s="134">
        <f t="shared" si="25"/>
        <v>0</v>
      </c>
      <c r="BG187" s="134">
        <f t="shared" si="26"/>
        <v>0</v>
      </c>
      <c r="BH187" s="134">
        <f t="shared" si="27"/>
        <v>0</v>
      </c>
      <c r="BI187" s="134">
        <f t="shared" si="28"/>
        <v>0</v>
      </c>
      <c r="BJ187" s="13" t="s">
        <v>112</v>
      </c>
      <c r="BK187" s="135">
        <f t="shared" si="29"/>
        <v>0</v>
      </c>
      <c r="BL187" s="13" t="s">
        <v>111</v>
      </c>
      <c r="BM187" s="133" t="s">
        <v>278</v>
      </c>
    </row>
    <row r="188" spans="2:65" s="1" customFormat="1" ht="24" customHeight="1">
      <c r="B188" s="124"/>
      <c r="C188" s="125" t="s">
        <v>279</v>
      </c>
      <c r="D188" s="187" t="s">
        <v>280</v>
      </c>
      <c r="E188" s="188"/>
      <c r="F188" s="189"/>
      <c r="G188" s="127" t="s">
        <v>145</v>
      </c>
      <c r="H188" s="128">
        <v>333</v>
      </c>
      <c r="I188" s="128">
        <v>0</v>
      </c>
      <c r="J188" s="128">
        <f t="shared" si="20"/>
        <v>0</v>
      </c>
      <c r="K188" s="126" t="s">
        <v>125</v>
      </c>
      <c r="L188" s="25"/>
      <c r="M188" s="129" t="s">
        <v>1</v>
      </c>
      <c r="N188" s="130" t="s">
        <v>34</v>
      </c>
      <c r="O188" s="131">
        <v>7.0000000000000001E-3</v>
      </c>
      <c r="P188" s="131">
        <f t="shared" si="21"/>
        <v>2.331</v>
      </c>
      <c r="Q188" s="131">
        <v>0</v>
      </c>
      <c r="R188" s="131">
        <f t="shared" si="22"/>
        <v>0</v>
      </c>
      <c r="S188" s="131">
        <v>0</v>
      </c>
      <c r="T188" s="132">
        <f t="shared" si="23"/>
        <v>0</v>
      </c>
      <c r="AR188" s="133" t="s">
        <v>111</v>
      </c>
      <c r="AT188" s="133" t="s">
        <v>108</v>
      </c>
      <c r="AU188" s="133" t="s">
        <v>112</v>
      </c>
      <c r="AY188" s="13" t="s">
        <v>106</v>
      </c>
      <c r="BE188" s="134">
        <f t="shared" si="24"/>
        <v>0</v>
      </c>
      <c r="BF188" s="134">
        <f t="shared" si="25"/>
        <v>0</v>
      </c>
      <c r="BG188" s="134">
        <f t="shared" si="26"/>
        <v>0</v>
      </c>
      <c r="BH188" s="134">
        <f t="shared" si="27"/>
        <v>0</v>
      </c>
      <c r="BI188" s="134">
        <f t="shared" si="28"/>
        <v>0</v>
      </c>
      <c r="BJ188" s="13" t="s">
        <v>112</v>
      </c>
      <c r="BK188" s="135">
        <f t="shared" si="29"/>
        <v>0</v>
      </c>
      <c r="BL188" s="13" t="s">
        <v>111</v>
      </c>
      <c r="BM188" s="133" t="s">
        <v>281</v>
      </c>
    </row>
    <row r="189" spans="2:65" s="1" customFormat="1" ht="24" customHeight="1">
      <c r="B189" s="124"/>
      <c r="C189" s="125" t="s">
        <v>282</v>
      </c>
      <c r="D189" s="187" t="s">
        <v>283</v>
      </c>
      <c r="E189" s="188"/>
      <c r="F189" s="189"/>
      <c r="G189" s="127" t="s">
        <v>145</v>
      </c>
      <c r="H189" s="128">
        <v>37</v>
      </c>
      <c r="I189" s="128">
        <v>0</v>
      </c>
      <c r="J189" s="128">
        <f t="shared" si="20"/>
        <v>0</v>
      </c>
      <c r="K189" s="126" t="s">
        <v>125</v>
      </c>
      <c r="L189" s="25"/>
      <c r="M189" s="129" t="s">
        <v>1</v>
      </c>
      <c r="N189" s="130" t="s">
        <v>34</v>
      </c>
      <c r="O189" s="131">
        <v>0.14899999999999999</v>
      </c>
      <c r="P189" s="131">
        <f t="shared" si="21"/>
        <v>5.5129999999999999</v>
      </c>
      <c r="Q189" s="131">
        <v>0</v>
      </c>
      <c r="R189" s="131">
        <f t="shared" si="22"/>
        <v>0</v>
      </c>
      <c r="S189" s="131">
        <v>0</v>
      </c>
      <c r="T189" s="132">
        <f t="shared" si="23"/>
        <v>0</v>
      </c>
      <c r="AR189" s="133" t="s">
        <v>111</v>
      </c>
      <c r="AT189" s="133" t="s">
        <v>108</v>
      </c>
      <c r="AU189" s="133" t="s">
        <v>112</v>
      </c>
      <c r="AY189" s="13" t="s">
        <v>106</v>
      </c>
      <c r="BE189" s="134">
        <f t="shared" si="24"/>
        <v>0</v>
      </c>
      <c r="BF189" s="134">
        <f t="shared" si="25"/>
        <v>0</v>
      </c>
      <c r="BG189" s="134">
        <f t="shared" si="26"/>
        <v>0</v>
      </c>
      <c r="BH189" s="134">
        <f t="shared" si="27"/>
        <v>0</v>
      </c>
      <c r="BI189" s="134">
        <f t="shared" si="28"/>
        <v>0</v>
      </c>
      <c r="BJ189" s="13" t="s">
        <v>112</v>
      </c>
      <c r="BK189" s="135">
        <f t="shared" si="29"/>
        <v>0</v>
      </c>
      <c r="BL189" s="13" t="s">
        <v>111</v>
      </c>
      <c r="BM189" s="133" t="s">
        <v>284</v>
      </c>
    </row>
    <row r="190" spans="2:65" s="1" customFormat="1" ht="24" customHeight="1">
      <c r="B190" s="124"/>
      <c r="C190" s="125" t="s">
        <v>285</v>
      </c>
      <c r="D190" s="187" t="s">
        <v>286</v>
      </c>
      <c r="E190" s="188"/>
      <c r="F190" s="189"/>
      <c r="G190" s="127" t="s">
        <v>145</v>
      </c>
      <c r="H190" s="128">
        <v>11</v>
      </c>
      <c r="I190" s="128">
        <v>0</v>
      </c>
      <c r="J190" s="128">
        <f t="shared" si="20"/>
        <v>0</v>
      </c>
      <c r="K190" s="126" t="s">
        <v>1</v>
      </c>
      <c r="L190" s="25"/>
      <c r="M190" s="129" t="s">
        <v>1</v>
      </c>
      <c r="N190" s="130" t="s">
        <v>34</v>
      </c>
      <c r="O190" s="131">
        <v>0</v>
      </c>
      <c r="P190" s="131">
        <f t="shared" si="21"/>
        <v>0</v>
      </c>
      <c r="Q190" s="131">
        <v>0</v>
      </c>
      <c r="R190" s="131">
        <f t="shared" si="22"/>
        <v>0</v>
      </c>
      <c r="S190" s="131">
        <v>0</v>
      </c>
      <c r="T190" s="132">
        <f t="shared" si="23"/>
        <v>0</v>
      </c>
      <c r="AR190" s="133" t="s">
        <v>111</v>
      </c>
      <c r="AT190" s="133" t="s">
        <v>108</v>
      </c>
      <c r="AU190" s="133" t="s">
        <v>112</v>
      </c>
      <c r="AY190" s="13" t="s">
        <v>106</v>
      </c>
      <c r="BE190" s="134">
        <f t="shared" si="24"/>
        <v>0</v>
      </c>
      <c r="BF190" s="134">
        <f t="shared" si="25"/>
        <v>0</v>
      </c>
      <c r="BG190" s="134">
        <f t="shared" si="26"/>
        <v>0</v>
      </c>
      <c r="BH190" s="134">
        <f t="shared" si="27"/>
        <v>0</v>
      </c>
      <c r="BI190" s="134">
        <f t="shared" si="28"/>
        <v>0</v>
      </c>
      <c r="BJ190" s="13" t="s">
        <v>112</v>
      </c>
      <c r="BK190" s="135">
        <f t="shared" si="29"/>
        <v>0</v>
      </c>
      <c r="BL190" s="13" t="s">
        <v>111</v>
      </c>
      <c r="BM190" s="133" t="s">
        <v>287</v>
      </c>
    </row>
    <row r="191" spans="2:65" s="1" customFormat="1" ht="24" customHeight="1">
      <c r="B191" s="124"/>
      <c r="C191" s="125" t="s">
        <v>288</v>
      </c>
      <c r="D191" s="187" t="s">
        <v>289</v>
      </c>
      <c r="E191" s="188"/>
      <c r="F191" s="189"/>
      <c r="G191" s="127" t="s">
        <v>145</v>
      </c>
      <c r="H191" s="128">
        <v>26</v>
      </c>
      <c r="I191" s="128">
        <v>0</v>
      </c>
      <c r="J191" s="128">
        <f t="shared" si="20"/>
        <v>0</v>
      </c>
      <c r="K191" s="126" t="s">
        <v>1</v>
      </c>
      <c r="L191" s="25"/>
      <c r="M191" s="129" t="s">
        <v>1</v>
      </c>
      <c r="N191" s="130" t="s">
        <v>34</v>
      </c>
      <c r="O191" s="131">
        <v>0</v>
      </c>
      <c r="P191" s="131">
        <f t="shared" si="21"/>
        <v>0</v>
      </c>
      <c r="Q191" s="131">
        <v>0</v>
      </c>
      <c r="R191" s="131">
        <f t="shared" si="22"/>
        <v>0</v>
      </c>
      <c r="S191" s="131">
        <v>0</v>
      </c>
      <c r="T191" s="132">
        <f t="shared" si="23"/>
        <v>0</v>
      </c>
      <c r="AR191" s="133" t="s">
        <v>111</v>
      </c>
      <c r="AT191" s="133" t="s">
        <v>108</v>
      </c>
      <c r="AU191" s="133" t="s">
        <v>112</v>
      </c>
      <c r="AY191" s="13" t="s">
        <v>106</v>
      </c>
      <c r="BE191" s="134">
        <f t="shared" si="24"/>
        <v>0</v>
      </c>
      <c r="BF191" s="134">
        <f t="shared" si="25"/>
        <v>0</v>
      </c>
      <c r="BG191" s="134">
        <f t="shared" si="26"/>
        <v>0</v>
      </c>
      <c r="BH191" s="134">
        <f t="shared" si="27"/>
        <v>0</v>
      </c>
      <c r="BI191" s="134">
        <f t="shared" si="28"/>
        <v>0</v>
      </c>
      <c r="BJ191" s="13" t="s">
        <v>112</v>
      </c>
      <c r="BK191" s="135">
        <f t="shared" si="29"/>
        <v>0</v>
      </c>
      <c r="BL191" s="13" t="s">
        <v>111</v>
      </c>
      <c r="BM191" s="133" t="s">
        <v>290</v>
      </c>
    </row>
    <row r="192" spans="2:65" s="11" customFormat="1" ht="22.9" customHeight="1">
      <c r="B192" s="112"/>
      <c r="D192" s="113" t="s">
        <v>67</v>
      </c>
      <c r="E192" s="122" t="s">
        <v>291</v>
      </c>
      <c r="F192" s="122" t="s">
        <v>292</v>
      </c>
      <c r="J192" s="123">
        <f>BK192</f>
        <v>0</v>
      </c>
      <c r="L192" s="112"/>
      <c r="M192" s="116"/>
      <c r="N192" s="117"/>
      <c r="O192" s="117"/>
      <c r="P192" s="118">
        <f>P193</f>
        <v>588.86780399999998</v>
      </c>
      <c r="Q192" s="117"/>
      <c r="R192" s="118">
        <f>R193</f>
        <v>0</v>
      </c>
      <c r="S192" s="117"/>
      <c r="T192" s="119">
        <f>T193</f>
        <v>0</v>
      </c>
      <c r="AR192" s="113" t="s">
        <v>76</v>
      </c>
      <c r="AT192" s="120" t="s">
        <v>67</v>
      </c>
      <c r="AU192" s="120" t="s">
        <v>76</v>
      </c>
      <c r="AY192" s="113" t="s">
        <v>106</v>
      </c>
      <c r="BK192" s="121">
        <f>BK193</f>
        <v>0</v>
      </c>
    </row>
    <row r="193" spans="2:65" s="1" customFormat="1" ht="24" customHeight="1">
      <c r="B193" s="124"/>
      <c r="C193" s="125" t="s">
        <v>293</v>
      </c>
      <c r="D193" s="187" t="s">
        <v>294</v>
      </c>
      <c r="E193" s="188"/>
      <c r="F193" s="189"/>
      <c r="G193" s="127" t="s">
        <v>145</v>
      </c>
      <c r="H193" s="128">
        <v>304.79700000000003</v>
      </c>
      <c r="I193" s="128">
        <v>0</v>
      </c>
      <c r="J193" s="128">
        <f>ROUND(I193*H193,3)</f>
        <v>0</v>
      </c>
      <c r="K193" s="126" t="s">
        <v>125</v>
      </c>
      <c r="L193" s="25"/>
      <c r="M193" s="143" t="s">
        <v>1</v>
      </c>
      <c r="N193" s="144" t="s">
        <v>34</v>
      </c>
      <c r="O193" s="145">
        <v>1.9319999999999999</v>
      </c>
      <c r="P193" s="145">
        <f>O193*H193</f>
        <v>588.86780399999998</v>
      </c>
      <c r="Q193" s="145">
        <v>0</v>
      </c>
      <c r="R193" s="145">
        <f>Q193*H193</f>
        <v>0</v>
      </c>
      <c r="S193" s="145">
        <v>0</v>
      </c>
      <c r="T193" s="146">
        <f>S193*H193</f>
        <v>0</v>
      </c>
      <c r="AR193" s="133" t="s">
        <v>111</v>
      </c>
      <c r="AT193" s="133" t="s">
        <v>108</v>
      </c>
      <c r="AU193" s="133" t="s">
        <v>112</v>
      </c>
      <c r="AY193" s="13" t="s">
        <v>106</v>
      </c>
      <c r="BE193" s="134">
        <f>IF(N193="základná",J193,0)</f>
        <v>0</v>
      </c>
      <c r="BF193" s="134">
        <f>IF(N193="znížená",J193,0)</f>
        <v>0</v>
      </c>
      <c r="BG193" s="134">
        <f>IF(N193="zákl. prenesená",J193,0)</f>
        <v>0</v>
      </c>
      <c r="BH193" s="134">
        <f>IF(N193="zníž. prenesená",J193,0)</f>
        <v>0</v>
      </c>
      <c r="BI193" s="134">
        <f>IF(N193="nulová",J193,0)</f>
        <v>0</v>
      </c>
      <c r="BJ193" s="13" t="s">
        <v>112</v>
      </c>
      <c r="BK193" s="135">
        <f>ROUND(I193*H193,3)</f>
        <v>0</v>
      </c>
      <c r="BL193" s="13" t="s">
        <v>111</v>
      </c>
      <c r="BM193" s="133" t="s">
        <v>295</v>
      </c>
    </row>
    <row r="194" spans="2:65" s="1" customFormat="1" ht="6.95" customHeight="1">
      <c r="B194" s="37"/>
      <c r="C194" s="38"/>
      <c r="D194" s="38"/>
      <c r="E194" s="38"/>
      <c r="F194" s="38"/>
      <c r="G194" s="38"/>
      <c r="H194" s="38"/>
      <c r="I194" s="38"/>
      <c r="J194" s="38"/>
      <c r="K194" s="38"/>
      <c r="L194" s="25"/>
    </row>
  </sheetData>
  <mergeCells count="73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  <mergeCell ref="D122:F122"/>
    <mergeCell ref="D126:F126"/>
    <mergeCell ref="D127:F127"/>
    <mergeCell ref="D128:F128"/>
    <mergeCell ref="D129:F129"/>
    <mergeCell ref="D130:F130"/>
    <mergeCell ref="D131:F131"/>
    <mergeCell ref="D132:F132"/>
    <mergeCell ref="D133:F133"/>
    <mergeCell ref="D134:F134"/>
    <mergeCell ref="D135:F135"/>
    <mergeCell ref="D136:F136"/>
    <mergeCell ref="D137:F137"/>
    <mergeCell ref="D138:F138"/>
    <mergeCell ref="D139:F139"/>
    <mergeCell ref="D141:F141"/>
    <mergeCell ref="D142:F142"/>
    <mergeCell ref="D143:F143"/>
    <mergeCell ref="D145:F145"/>
    <mergeCell ref="D146:F146"/>
    <mergeCell ref="D147:F147"/>
    <mergeCell ref="D148:F148"/>
    <mergeCell ref="D150:F150"/>
    <mergeCell ref="D151:F151"/>
    <mergeCell ref="D152:F152"/>
    <mergeCell ref="D153:F153"/>
    <mergeCell ref="D154:F154"/>
    <mergeCell ref="D155:F155"/>
    <mergeCell ref="D156:F156"/>
    <mergeCell ref="D157:F157"/>
    <mergeCell ref="D158:F158"/>
    <mergeCell ref="D159:F159"/>
    <mergeCell ref="D160:F160"/>
    <mergeCell ref="D161:F161"/>
    <mergeCell ref="D162:F162"/>
    <mergeCell ref="D163:F163"/>
    <mergeCell ref="D164:F164"/>
    <mergeCell ref="D165:F165"/>
    <mergeCell ref="D166:F166"/>
    <mergeCell ref="D167:F167"/>
    <mergeCell ref="D168:F168"/>
    <mergeCell ref="D169:F169"/>
    <mergeCell ref="D170:F170"/>
    <mergeCell ref="D171:F171"/>
    <mergeCell ref="D172:F172"/>
    <mergeCell ref="D173:F173"/>
    <mergeCell ref="D174:F174"/>
    <mergeCell ref="D175:F175"/>
    <mergeCell ref="D176:F176"/>
    <mergeCell ref="D177:F177"/>
    <mergeCell ref="D178:F178"/>
    <mergeCell ref="D179:F179"/>
    <mergeCell ref="D180:F180"/>
    <mergeCell ref="D181:F181"/>
    <mergeCell ref="D182:F182"/>
    <mergeCell ref="D189:F189"/>
    <mergeCell ref="D190:F190"/>
    <mergeCell ref="D191:F191"/>
    <mergeCell ref="D193:F193"/>
    <mergeCell ref="D183:F183"/>
    <mergeCell ref="D184:F184"/>
    <mergeCell ref="D186:F186"/>
    <mergeCell ref="D187:F187"/>
    <mergeCell ref="D188:F18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Rekapitulácia stavby</vt:lpstr>
      <vt:lpstr>SO 04 - Dažďová vonkajšia...</vt:lpstr>
      <vt:lpstr>'Rekapitulácia stavby'!Názvy_tisku</vt:lpstr>
      <vt:lpstr>'SO 04 - Dažďová vonkajšia...'!Názvy_tisku</vt:lpstr>
      <vt:lpstr>'Rekapitulácia stavby'!Oblast_tisku</vt:lpstr>
      <vt:lpstr>'SO 04 - Dažďová vonkajšia...'!Oblast_tisku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 Jókay</dc:creator>
  <cp:lastModifiedBy>Renáta Považská</cp:lastModifiedBy>
  <dcterms:created xsi:type="dcterms:W3CDTF">2019-03-25T12:47:33Z</dcterms:created>
  <dcterms:modified xsi:type="dcterms:W3CDTF">2019-11-11T15:18:46Z</dcterms:modified>
</cp:coreProperties>
</file>